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OneDrive\UAL\Early Outs\PVSL2\"/>
    </mc:Choice>
  </mc:AlternateContent>
  <xr:revisionPtr revIDLastSave="0" documentId="13_ncr:1_{0EEC0C2E-64E6-45A4-8CBD-CDEA0605BBF2}" xr6:coauthVersionLast="45" xr6:coauthVersionMax="45" xr10:uidLastSave="{00000000-0000-0000-0000-000000000000}"/>
  <bookViews>
    <workbookView xWindow="-120" yWindow="-120" windowWidth="29040" windowHeight="15840" xr2:uid="{B1755C72-BFDA-41A2-A377-87739CBC8EEA}"/>
  </bookViews>
  <sheets>
    <sheet name="Award" sheetId="3" r:id="rId1"/>
    <sheet name="Snapshot OCT 7, 2020" sheetId="1" r:id="rId2"/>
    <sheet name="Snapshot OCT 2, 2020" sheetId="2" r:id="rId3"/>
  </sheets>
  <definedNames>
    <definedName name="_xlnm._FilterDatabase" localSheetId="0" hidden="1">Award!$C$3:$M$366</definedName>
    <definedName name="_xlnm._FilterDatabase" localSheetId="2" hidden="1">'Snapshot OCT 2, 2020'!$B$3:$I$217</definedName>
    <definedName name="_xlnm._FilterDatabase" localSheetId="1" hidden="1">'Snapshot OCT 7, 2020'!$B$3:$L$316</definedName>
    <definedName name="_xlnm.Print_Area" localSheetId="0">Award!$C$1:$J$256</definedName>
    <definedName name="_xlnm.Print_Area" localSheetId="2">'Snapshot OCT 2, 2020'!$B$1:$I$217</definedName>
    <definedName name="_xlnm.Print_Area" localSheetId="1">'Snapshot OCT 7, 2020'!$B$1:$I$316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3" l="1"/>
  <c r="S13" i="3"/>
  <c r="X10" i="3"/>
  <c r="W10" i="3"/>
  <c r="U10" i="3"/>
  <c r="T10" i="3"/>
  <c r="S10" i="3"/>
  <c r="R10" i="3"/>
  <c r="Q10" i="3"/>
  <c r="X9" i="3"/>
  <c r="W9" i="3"/>
  <c r="U9" i="3"/>
  <c r="T9" i="3"/>
  <c r="S9" i="3"/>
  <c r="R9" i="3"/>
  <c r="Q9" i="3"/>
  <c r="Y10" i="3"/>
  <c r="S23" i="3"/>
  <c r="S24" i="3"/>
  <c r="S25" i="3" l="1"/>
  <c r="Y9" i="3"/>
  <c r="X20" i="3"/>
  <c r="U12" i="3" l="1"/>
  <c r="X14" i="3"/>
  <c r="Q17" i="3"/>
  <c r="T18" i="3"/>
  <c r="T19" i="3"/>
  <c r="S11" i="3"/>
  <c r="X11" i="3"/>
  <c r="T12" i="3"/>
  <c r="Q13" i="3"/>
  <c r="X13" i="3"/>
  <c r="W14" i="3"/>
  <c r="S15" i="3"/>
  <c r="X15" i="3"/>
  <c r="T16" i="3"/>
  <c r="P17" i="3"/>
  <c r="T17" i="3"/>
  <c r="X17" i="3"/>
  <c r="S18" i="3"/>
  <c r="W18" i="3"/>
  <c r="S19" i="3"/>
  <c r="X19" i="3"/>
  <c r="T20" i="3"/>
  <c r="U20" i="3"/>
  <c r="Q12" i="3"/>
  <c r="Q14" i="3"/>
  <c r="Q16" i="3"/>
  <c r="U17" i="3"/>
  <c r="Q20" i="3"/>
  <c r="Q11" i="3"/>
  <c r="U11" i="3"/>
  <c r="R12" i="3"/>
  <c r="W12" i="3"/>
  <c r="U13" i="3"/>
  <c r="T14" i="3"/>
  <c r="Q15" i="3"/>
  <c r="U15" i="3"/>
  <c r="R16" i="3"/>
  <c r="W16" i="3"/>
  <c r="R17" i="3"/>
  <c r="V17" i="3"/>
  <c r="Q18" i="3"/>
  <c r="U18" i="3"/>
  <c r="Q19" i="3"/>
  <c r="U19" i="3"/>
  <c r="R20" i="3"/>
  <c r="W20" i="3"/>
  <c r="T11" i="3"/>
  <c r="T13" i="3"/>
  <c r="T15" i="3"/>
  <c r="U16" i="3"/>
  <c r="P18" i="3"/>
  <c r="X18" i="3"/>
  <c r="R11" i="3"/>
  <c r="W11" i="3"/>
  <c r="S12" i="3"/>
  <c r="X12" i="3"/>
  <c r="W13" i="3"/>
  <c r="U14" i="3"/>
  <c r="R15" i="3"/>
  <c r="W15" i="3"/>
  <c r="S16" i="3"/>
  <c r="X16" i="3"/>
  <c r="S17" i="3"/>
  <c r="W17" i="3"/>
  <c r="R18" i="3"/>
  <c r="V18" i="3"/>
  <c r="R19" i="3"/>
  <c r="W19" i="3"/>
  <c r="S20" i="3"/>
  <c r="Y11" i="3"/>
  <c r="V21" i="3" l="1"/>
  <c r="T21" i="3"/>
  <c r="P21" i="3"/>
  <c r="X21" i="3"/>
  <c r="W21" i="3"/>
  <c r="U21" i="3"/>
  <c r="S21" i="3"/>
  <c r="R21" i="3"/>
  <c r="Q21" i="3"/>
  <c r="Y20" i="3"/>
  <c r="Y12" i="3"/>
  <c r="Y18" i="3"/>
  <c r="Y19" i="3"/>
  <c r="Y15" i="3"/>
  <c r="Y17" i="3"/>
  <c r="Y16" i="3"/>
  <c r="Y14" i="3"/>
  <c r="Y13" i="3"/>
  <c r="W18" i="1"/>
  <c r="R9" i="1"/>
  <c r="W9" i="1"/>
  <c r="S10" i="1"/>
  <c r="P11" i="1"/>
  <c r="W11" i="1"/>
  <c r="V12" i="1"/>
  <c r="R13" i="1"/>
  <c r="W13" i="1"/>
  <c r="S14" i="1"/>
  <c r="O15" i="1"/>
  <c r="S15" i="1"/>
  <c r="W15" i="1"/>
  <c r="R16" i="1"/>
  <c r="V16" i="1"/>
  <c r="R17" i="1"/>
  <c r="W17" i="1"/>
  <c r="S18" i="1"/>
  <c r="S9" i="1"/>
  <c r="P10" i="1"/>
  <c r="T10" i="1"/>
  <c r="S11" i="1"/>
  <c r="P12" i="1"/>
  <c r="W12" i="1"/>
  <c r="S13" i="1"/>
  <c r="P14" i="1"/>
  <c r="T14" i="1"/>
  <c r="P15" i="1"/>
  <c r="T15" i="1"/>
  <c r="O16" i="1"/>
  <c r="S16" i="1"/>
  <c r="W16" i="1"/>
  <c r="S17" i="1"/>
  <c r="P18" i="1"/>
  <c r="T18" i="1"/>
  <c r="P9" i="1"/>
  <c r="T9" i="1"/>
  <c r="Q10" i="1"/>
  <c r="V10" i="1"/>
  <c r="T11" i="1"/>
  <c r="S12" i="1"/>
  <c r="P13" i="1"/>
  <c r="T13" i="1"/>
  <c r="Q14" i="1"/>
  <c r="V14" i="1"/>
  <c r="Q15" i="1"/>
  <c r="U15" i="1"/>
  <c r="P16" i="1"/>
  <c r="T16" i="1"/>
  <c r="P17" i="1"/>
  <c r="T17" i="1"/>
  <c r="Q18" i="1"/>
  <c r="V18" i="1"/>
  <c r="Q9" i="1"/>
  <c r="V9" i="1"/>
  <c r="R10" i="1"/>
  <c r="W10" i="1"/>
  <c r="V11" i="1"/>
  <c r="T12" i="1"/>
  <c r="Q13" i="1"/>
  <c r="V13" i="1"/>
  <c r="R14" i="1"/>
  <c r="W14" i="1"/>
  <c r="R15" i="1"/>
  <c r="V15" i="1"/>
  <c r="Q16" i="1"/>
  <c r="U16" i="1"/>
  <c r="Q17" i="1"/>
  <c r="V17" i="1"/>
  <c r="R18" i="1"/>
  <c r="X9" i="1"/>
  <c r="O19" i="1"/>
  <c r="Q17" i="2"/>
  <c r="Q13" i="2"/>
  <c r="P13" i="2"/>
  <c r="T12" i="2"/>
  <c r="S9" i="2"/>
  <c r="V13" i="2"/>
  <c r="V16" i="2"/>
  <c r="V17" i="2"/>
  <c r="V10" i="2"/>
  <c r="V18" i="2"/>
  <c r="Q18" i="2"/>
  <c r="W17" i="2"/>
  <c r="R17" i="2"/>
  <c r="T16" i="2"/>
  <c r="P16" i="2"/>
  <c r="W15" i="2"/>
  <c r="S15" i="2"/>
  <c r="O15" i="2"/>
  <c r="V14" i="2"/>
  <c r="Q14" i="2"/>
  <c r="W13" i="2"/>
  <c r="R13" i="2"/>
  <c r="S12" i="2"/>
  <c r="W11" i="2"/>
  <c r="P11" i="2"/>
  <c r="Q10" i="2"/>
  <c r="W9" i="2"/>
  <c r="R9" i="2"/>
  <c r="T18" i="2"/>
  <c r="P18" i="2"/>
  <c r="W16" i="2"/>
  <c r="S16" i="2"/>
  <c r="O16" i="2"/>
  <c r="V15" i="2"/>
  <c r="R15" i="2"/>
  <c r="T14" i="2"/>
  <c r="P14" i="2"/>
  <c r="W12" i="2"/>
  <c r="P12" i="2"/>
  <c r="V11" i="2"/>
  <c r="T10" i="2"/>
  <c r="P10" i="2"/>
  <c r="V9" i="2"/>
  <c r="Q9" i="2"/>
  <c r="S18" i="2"/>
  <c r="T17" i="2"/>
  <c r="P17" i="2"/>
  <c r="R16" i="2"/>
  <c r="U15" i="2"/>
  <c r="Q15" i="2"/>
  <c r="S14" i="2"/>
  <c r="T13" i="2"/>
  <c r="V12" i="2"/>
  <c r="T11" i="2"/>
  <c r="S10" i="2"/>
  <c r="T9" i="2"/>
  <c r="P9" i="2"/>
  <c r="W18" i="2"/>
  <c r="R18" i="2"/>
  <c r="S17" i="2"/>
  <c r="U16" i="2"/>
  <c r="Q16" i="2"/>
  <c r="T15" i="2"/>
  <c r="P15" i="2"/>
  <c r="W14" i="2"/>
  <c r="R14" i="2"/>
  <c r="S13" i="2"/>
  <c r="S11" i="2"/>
  <c r="W10" i="2"/>
  <c r="R10" i="2"/>
  <c r="Y21" i="3" l="1"/>
  <c r="T19" i="1"/>
  <c r="X11" i="1"/>
  <c r="P19" i="1"/>
  <c r="X10" i="1"/>
  <c r="V19" i="1"/>
  <c r="U19" i="1"/>
  <c r="X12" i="1"/>
  <c r="S19" i="1"/>
  <c r="X15" i="1"/>
  <c r="W19" i="1"/>
  <c r="Q19" i="1"/>
  <c r="X17" i="1"/>
  <c r="X13" i="1"/>
  <c r="X18" i="1"/>
  <c r="X16" i="1"/>
  <c r="X14" i="1"/>
  <c r="R19" i="1"/>
  <c r="T19" i="2"/>
  <c r="Q19" i="2"/>
  <c r="R19" i="2"/>
  <c r="X17" i="2"/>
  <c r="V19" i="2"/>
  <c r="X12" i="2"/>
  <c r="W19" i="2"/>
  <c r="X13" i="2"/>
  <c r="X10" i="2"/>
  <c r="X18" i="2"/>
  <c r="X15" i="2"/>
  <c r="O19" i="2"/>
  <c r="X9" i="2"/>
  <c r="P19" i="2"/>
  <c r="U19" i="2"/>
  <c r="X14" i="2"/>
  <c r="X16" i="2"/>
  <c r="X11" i="2"/>
  <c r="S19" i="2"/>
  <c r="X19" i="1" l="1"/>
  <c r="X19" i="2"/>
</calcChain>
</file>

<file path=xl/sharedStrings.xml><?xml version="1.0" encoding="utf-8"?>
<sst xmlns="http://schemas.openxmlformats.org/spreadsheetml/2006/main" count="5455" uniqueCount="886">
  <si>
    <t>EmpID</t>
  </si>
  <si>
    <t>NAME</t>
  </si>
  <si>
    <t>SEN</t>
  </si>
  <si>
    <t>u147289</t>
  </si>
  <si>
    <t>u044145</t>
  </si>
  <si>
    <t>u082523</t>
  </si>
  <si>
    <t>u161131</t>
  </si>
  <si>
    <t>u108303</t>
  </si>
  <si>
    <t>u106468</t>
  </si>
  <si>
    <t>u149404</t>
  </si>
  <si>
    <t>u147239</t>
  </si>
  <si>
    <t>u144010</t>
  </si>
  <si>
    <t>u193974</t>
  </si>
  <si>
    <t>u139828</t>
  </si>
  <si>
    <t>u164527</t>
  </si>
  <si>
    <t>u136580</t>
  </si>
  <si>
    <t>u149300</t>
  </si>
  <si>
    <t>u139985</t>
  </si>
  <si>
    <t>u193941</t>
  </si>
  <si>
    <t>u164460</t>
  </si>
  <si>
    <t>u108320</t>
  </si>
  <si>
    <t>u193562</t>
  </si>
  <si>
    <t>u147285</t>
  </si>
  <si>
    <t>u136501</t>
  </si>
  <si>
    <t>u149349</t>
  </si>
  <si>
    <t>u166406</t>
  </si>
  <si>
    <t>u130671</t>
  </si>
  <si>
    <t>u182269</t>
  </si>
  <si>
    <t>u115229</t>
  </si>
  <si>
    <t>u143909</t>
  </si>
  <si>
    <t>u147806</t>
  </si>
  <si>
    <t>u186038</t>
  </si>
  <si>
    <t>u232364</t>
  </si>
  <si>
    <t>u180352</t>
  </si>
  <si>
    <t>u163906</t>
  </si>
  <si>
    <t>u185858</t>
  </si>
  <si>
    <t>u261033</t>
  </si>
  <si>
    <t>u174149</t>
  </si>
  <si>
    <t>u174119</t>
  </si>
  <si>
    <t>u186024</t>
  </si>
  <si>
    <t>u295968</t>
  </si>
  <si>
    <t>u102989</t>
  </si>
  <si>
    <t>u229768</t>
  </si>
  <si>
    <t>u182298</t>
  </si>
  <si>
    <t>u206507</t>
  </si>
  <si>
    <t>u147809</t>
  </si>
  <si>
    <t>u147245</t>
  </si>
  <si>
    <t>u190539</t>
  </si>
  <si>
    <t>u234533</t>
  </si>
  <si>
    <t>u113542</t>
  </si>
  <si>
    <t>u231067</t>
  </si>
  <si>
    <t>u160221</t>
  </si>
  <si>
    <t>u240559</t>
  </si>
  <si>
    <t>u159469</t>
  </si>
  <si>
    <t>u279990</t>
  </si>
  <si>
    <t>u247082</t>
  </si>
  <si>
    <t>u234587</t>
  </si>
  <si>
    <t>u173940</t>
  </si>
  <si>
    <t>u226947</t>
  </si>
  <si>
    <t>u193890</t>
  </si>
  <si>
    <t>u130782</t>
  </si>
  <si>
    <t>u243431</t>
  </si>
  <si>
    <t>u118993</t>
  </si>
  <si>
    <t>u229440</t>
  </si>
  <si>
    <t>u110654</t>
  </si>
  <si>
    <t>u130784</t>
  </si>
  <si>
    <t>u223434</t>
  </si>
  <si>
    <t>u103951</t>
  </si>
  <si>
    <t>u232172</t>
  </si>
  <si>
    <t>u260220</t>
  </si>
  <si>
    <t>u180496</t>
  </si>
  <si>
    <t>u244620</t>
  </si>
  <si>
    <t>u147632</t>
  </si>
  <si>
    <t>u178333</t>
  </si>
  <si>
    <t>u248420</t>
  </si>
  <si>
    <t>u086776</t>
  </si>
  <si>
    <t>u147783</t>
  </si>
  <si>
    <t>u240236</t>
  </si>
  <si>
    <t>u260930</t>
  </si>
  <si>
    <t>u245364</t>
  </si>
  <si>
    <t>u164471</t>
  </si>
  <si>
    <t>u216915</t>
  </si>
  <si>
    <t>u238404</t>
  </si>
  <si>
    <t>u150406</t>
  </si>
  <si>
    <t>u272818</t>
  </si>
  <si>
    <t>u256495</t>
  </si>
  <si>
    <t>u193534</t>
  </si>
  <si>
    <t>u260931</t>
  </si>
  <si>
    <t>u248563</t>
  </si>
  <si>
    <t>u296539</t>
  </si>
  <si>
    <t>u273308</t>
  </si>
  <si>
    <t>u256493</t>
  </si>
  <si>
    <t>u139939</t>
  </si>
  <si>
    <t>u136516</t>
  </si>
  <si>
    <t>u013763</t>
  </si>
  <si>
    <t>u042311</t>
  </si>
  <si>
    <t>u160990</t>
  </si>
  <si>
    <t>u139915</t>
  </si>
  <si>
    <t>u044142</t>
  </si>
  <si>
    <t>u041888</t>
  </si>
  <si>
    <t>u225896</t>
  </si>
  <si>
    <t>u009434</t>
  </si>
  <si>
    <t>u115813</t>
  </si>
  <si>
    <t>u147572</t>
  </si>
  <si>
    <t>u164393</t>
  </si>
  <si>
    <t>u143926</t>
  </si>
  <si>
    <t>u115243</t>
  </si>
  <si>
    <t>u159586</t>
  </si>
  <si>
    <t>u174103</t>
  </si>
  <si>
    <t>u193928</t>
  </si>
  <si>
    <t>u254135</t>
  </si>
  <si>
    <t>u193537</t>
  </si>
  <si>
    <t>u163364</t>
  </si>
  <si>
    <t>u164505</t>
  </si>
  <si>
    <t>u143929</t>
  </si>
  <si>
    <t>u259834</t>
  </si>
  <si>
    <t>u266513</t>
  </si>
  <si>
    <t>u259552</t>
  </si>
  <si>
    <t>u236545</t>
  </si>
  <si>
    <t>u125864</t>
  </si>
  <si>
    <t>u042129</t>
  </si>
  <si>
    <t>u108234</t>
  </si>
  <si>
    <t>u106470</t>
  </si>
  <si>
    <t>u191598</t>
  </si>
  <si>
    <t>u234916</t>
  </si>
  <si>
    <t>u139861</t>
  </si>
  <si>
    <t>u051389</t>
  </si>
  <si>
    <t>u043528</t>
  </si>
  <si>
    <t>u051790</t>
  </si>
  <si>
    <t>u053747</t>
  </si>
  <si>
    <t>u262324</t>
  </si>
  <si>
    <t>u233080</t>
  </si>
  <si>
    <t>u234785</t>
  </si>
  <si>
    <t>u118915</t>
  </si>
  <si>
    <t>u118961</t>
  </si>
  <si>
    <t>u079976</t>
  </si>
  <si>
    <t>u139917</t>
  </si>
  <si>
    <t>u172522</t>
  </si>
  <si>
    <t>u106420</t>
  </si>
  <si>
    <t>u229614</t>
  </si>
  <si>
    <t>u149338</t>
  </si>
  <si>
    <t>u182117</t>
  </si>
  <si>
    <t>u173884</t>
  </si>
  <si>
    <t>u171186</t>
  </si>
  <si>
    <t>u143918</t>
  </si>
  <si>
    <t>u186414</t>
  </si>
  <si>
    <t>u199490</t>
  </si>
  <si>
    <t>u182283</t>
  </si>
  <si>
    <t>u229784</t>
  </si>
  <si>
    <t>u259161</t>
  </si>
  <si>
    <t>u172677</t>
  </si>
  <si>
    <t>u149221</t>
  </si>
  <si>
    <t>u171182</t>
  </si>
  <si>
    <t>u110635</t>
  </si>
  <si>
    <t>u247453</t>
  </si>
  <si>
    <t>u149401</t>
  </si>
  <si>
    <t>u113610</t>
  </si>
  <si>
    <t>u174029</t>
  </si>
  <si>
    <t>u147539</t>
  </si>
  <si>
    <t>u182214</t>
  </si>
  <si>
    <t>u147509</t>
  </si>
  <si>
    <t>u143934</t>
  </si>
  <si>
    <t>u163910</t>
  </si>
  <si>
    <t>u163841</t>
  </si>
  <si>
    <t>u164408</t>
  </si>
  <si>
    <t>u147270</t>
  </si>
  <si>
    <t>u177592</t>
  </si>
  <si>
    <t>u205943</t>
  </si>
  <si>
    <t>u053270</t>
  </si>
  <si>
    <t>u099989</t>
  </si>
  <si>
    <t>u020552</t>
  </si>
  <si>
    <t>u139834</t>
  </si>
  <si>
    <t>u020905</t>
  </si>
  <si>
    <t>u106475</t>
  </si>
  <si>
    <t>u044055</t>
  </si>
  <si>
    <t>u043428</t>
  </si>
  <si>
    <t>u283835</t>
  </si>
  <si>
    <t>u242935</t>
  </si>
  <si>
    <t>u053432</t>
  </si>
  <si>
    <t>u104515</t>
  </si>
  <si>
    <t>u077791</t>
  </si>
  <si>
    <t>u046288</t>
  </si>
  <si>
    <t>u113628</t>
  </si>
  <si>
    <t>u110658</t>
  </si>
  <si>
    <t>u042732</t>
  </si>
  <si>
    <t>u169668</t>
  </si>
  <si>
    <t>u139995</t>
  </si>
  <si>
    <t>u130655</t>
  </si>
  <si>
    <t>u040830</t>
  </si>
  <si>
    <t>u106346</t>
  </si>
  <si>
    <t>u114436</t>
  </si>
  <si>
    <t>u287375</t>
  </si>
  <si>
    <t>u168212</t>
  </si>
  <si>
    <t>u148078</t>
  </si>
  <si>
    <t>u110695</t>
  </si>
  <si>
    <t>u147786</t>
  </si>
  <si>
    <t>u193858</t>
  </si>
  <si>
    <t>u130706</t>
  </si>
  <si>
    <t>u266646</t>
  </si>
  <si>
    <t>u174004</t>
  </si>
  <si>
    <t>u160936</t>
  </si>
  <si>
    <t>u139946</t>
  </si>
  <si>
    <t>u143913</t>
  </si>
  <si>
    <t>u130626</t>
  </si>
  <si>
    <t>u159484</t>
  </si>
  <si>
    <t>u164462</t>
  </si>
  <si>
    <t>ORD 320 CA</t>
  </si>
  <si>
    <t>DEN 320 CA</t>
  </si>
  <si>
    <t>LAX 320 CA</t>
  </si>
  <si>
    <t>SFO 320 CA</t>
  </si>
  <si>
    <t>EWR 320 CA</t>
  </si>
  <si>
    <t>IAH 320 CA</t>
  </si>
  <si>
    <t>DCA 320 CA</t>
  </si>
  <si>
    <t>IAH 320 FO</t>
  </si>
  <si>
    <t>DEN 320 FO</t>
  </si>
  <si>
    <t>LAX 320 FO</t>
  </si>
  <si>
    <t>ORD 320 FO</t>
  </si>
  <si>
    <t>SFO 320 FO</t>
  </si>
  <si>
    <t>ORD 737 CA</t>
  </si>
  <si>
    <t>IAH 737 CA</t>
  </si>
  <si>
    <t>SFO 737 CA</t>
  </si>
  <si>
    <t>DEN 737 CA</t>
  </si>
  <si>
    <t>GUM 737 CA</t>
  </si>
  <si>
    <t>EWR 737 CA</t>
  </si>
  <si>
    <t>DCA 737 CA</t>
  </si>
  <si>
    <t>CLE 737 CA</t>
  </si>
  <si>
    <t>LAX 737 CA</t>
  </si>
  <si>
    <t>IAH 737 FO</t>
  </si>
  <si>
    <t>EWR 737 FO</t>
  </si>
  <si>
    <t>DEN 737 FO</t>
  </si>
  <si>
    <t>LAX 737 FO</t>
  </si>
  <si>
    <t>ORD 737 FO</t>
  </si>
  <si>
    <t>ORD 756 CA</t>
  </si>
  <si>
    <t>SFO 756 CA</t>
  </si>
  <si>
    <t>EWR 756 CA</t>
  </si>
  <si>
    <t>IAH 756 CA</t>
  </si>
  <si>
    <t>LAX 756 CA</t>
  </si>
  <si>
    <t>DCA 756 CA</t>
  </si>
  <si>
    <t>DCA 756 FO</t>
  </si>
  <si>
    <t>ORD 756 FO</t>
  </si>
  <si>
    <t>EWR 756 FO</t>
  </si>
  <si>
    <t>DEN 756 FO</t>
  </si>
  <si>
    <t>LAX 756 FO</t>
  </si>
  <si>
    <t>SFO 777 CA</t>
  </si>
  <si>
    <t>EWR 777 CA</t>
  </si>
  <si>
    <t>ORD 777 CA</t>
  </si>
  <si>
    <t>IAH 777 CA</t>
  </si>
  <si>
    <t>SFO 777 FO</t>
  </si>
  <si>
    <t>ORD 777 FO</t>
  </si>
  <si>
    <t>EWR 777 FO</t>
  </si>
  <si>
    <t>IAH 777 FO</t>
  </si>
  <si>
    <t>DCA 777 FO</t>
  </si>
  <si>
    <t>DCA 787 CA</t>
  </si>
  <si>
    <t>SFO 787 CA</t>
  </si>
  <si>
    <t>ORD 787 CA</t>
  </si>
  <si>
    <t>DEN 787 CA</t>
  </si>
  <si>
    <t>EWR 787 CA</t>
  </si>
  <si>
    <t>LAX 787 CA</t>
  </si>
  <si>
    <t>IAH 787 CA</t>
  </si>
  <si>
    <t>DEN 787 FO</t>
  </si>
  <si>
    <t>LAX 787 FO</t>
  </si>
  <si>
    <t>EWR 787 FO</t>
  </si>
  <si>
    <t>ORD 787 FO</t>
  </si>
  <si>
    <t>SFO 787 FO</t>
  </si>
  <si>
    <t>DCA 787 FO</t>
  </si>
  <si>
    <t>Category        (October 2020)</t>
  </si>
  <si>
    <t xml:space="preserve">Pay Rate </t>
  </si>
  <si>
    <t>Age as of  October 29, 2020</t>
  </si>
  <si>
    <t>Effective Date</t>
  </si>
  <si>
    <t>Years of Service as of October 29, 2020</t>
  </si>
  <si>
    <t>P-VSL-2 Snapshot                                                                                                                  October 7, 2020; 0600 CT</t>
  </si>
  <si>
    <t>u180360</t>
  </si>
  <si>
    <t>u139872</t>
  </si>
  <si>
    <t>u043841</t>
  </si>
  <si>
    <t>u185869</t>
  </si>
  <si>
    <t>u235325</t>
  </si>
  <si>
    <t>u139947</t>
  </si>
  <si>
    <t>u168086</t>
  </si>
  <si>
    <t>u147834</t>
  </si>
  <si>
    <t>u174108</t>
  </si>
  <si>
    <t>u243485</t>
  </si>
  <si>
    <t>u236378</t>
  </si>
  <si>
    <t>u147812</t>
  </si>
  <si>
    <t>u258031</t>
  </si>
  <si>
    <t>u104599</t>
  </si>
  <si>
    <t>u182069</t>
  </si>
  <si>
    <t>u163759</t>
  </si>
  <si>
    <t>u118821</t>
  </si>
  <si>
    <t>u231471</t>
  </si>
  <si>
    <t>u168093</t>
  </si>
  <si>
    <t>u263654</t>
  </si>
  <si>
    <t>u101226</t>
  </si>
  <si>
    <t>u125812</t>
  </si>
  <si>
    <t>u193977</t>
  </si>
  <si>
    <t>u147235</t>
  </si>
  <si>
    <t>u147804</t>
  </si>
  <si>
    <t>u251243</t>
  </si>
  <si>
    <t>u281698</t>
  </si>
  <si>
    <t>u280664</t>
  </si>
  <si>
    <t>u246675</t>
  </si>
  <si>
    <t>u166509</t>
  </si>
  <si>
    <t>u182028</t>
  </si>
  <si>
    <t>u108286</t>
  </si>
  <si>
    <t>u252266</t>
  </si>
  <si>
    <t>u054119</t>
  </si>
  <si>
    <t>u245397</t>
  </si>
  <si>
    <t>u258237</t>
  </si>
  <si>
    <t>u115345</t>
  </si>
  <si>
    <t>u106478</t>
  </si>
  <si>
    <t>u233411</t>
  </si>
  <si>
    <t>u234079</t>
  </si>
  <si>
    <t>u123706</t>
  </si>
  <si>
    <t>u232904</t>
  </si>
  <si>
    <t>u183647</t>
  </si>
  <si>
    <t>u192473</t>
  </si>
  <si>
    <t>u139955</t>
  </si>
  <si>
    <t>u164493</t>
  </si>
  <si>
    <t>u104667</t>
  </si>
  <si>
    <t>u243479</t>
  </si>
  <si>
    <t>u193801</t>
  </si>
  <si>
    <t>u009393</t>
  </si>
  <si>
    <t>u041007</t>
  </si>
  <si>
    <t>u147690</t>
  </si>
  <si>
    <t>u147791</t>
  </si>
  <si>
    <t>u159434</t>
  </si>
  <si>
    <t>u230416</t>
  </si>
  <si>
    <t>u143927</t>
  </si>
  <si>
    <t>u186011</t>
  </si>
  <si>
    <t>u147280</t>
  </si>
  <si>
    <t>u149433</t>
  </si>
  <si>
    <t>u257489</t>
  </si>
  <si>
    <t>u136527</t>
  </si>
  <si>
    <t>u213001</t>
  </si>
  <si>
    <t>u231331</t>
  </si>
  <si>
    <t>u149431</t>
  </si>
  <si>
    <t>u136561</t>
  </si>
  <si>
    <t>u215087</t>
  </si>
  <si>
    <t>u163893</t>
  </si>
  <si>
    <t>u261421</t>
  </si>
  <si>
    <t>u217827</t>
  </si>
  <si>
    <t>u125818</t>
  </si>
  <si>
    <t>u248973</t>
  </si>
  <si>
    <t>u115363</t>
  </si>
  <si>
    <t>u067552</t>
  </si>
  <si>
    <t>u042762</t>
  </si>
  <si>
    <t>u252216</t>
  </si>
  <si>
    <t>u110747</t>
  </si>
  <si>
    <t>u238983</t>
  </si>
  <si>
    <t>u051678</t>
  </si>
  <si>
    <t>u193738</t>
  </si>
  <si>
    <t>u193867</t>
  </si>
  <si>
    <t>u166479</t>
  </si>
  <si>
    <t>u266148</t>
  </si>
  <si>
    <t>u125971</t>
  </si>
  <si>
    <t>u250539</t>
  </si>
  <si>
    <t>u139876</t>
  </si>
  <si>
    <t>u216923</t>
  </si>
  <si>
    <t>u042148</t>
  </si>
  <si>
    <t>u222212</t>
  </si>
  <si>
    <t>u182276</t>
  </si>
  <si>
    <t>u257592</t>
  </si>
  <si>
    <t>u130735</t>
  </si>
  <si>
    <t>u267864</t>
  </si>
  <si>
    <t>u147298</t>
  </si>
  <si>
    <t>u257322</t>
  </si>
  <si>
    <t>u118858</t>
  </si>
  <si>
    <t>u163809</t>
  </si>
  <si>
    <t>u259180</t>
  </si>
  <si>
    <t>u249821</t>
  </si>
  <si>
    <t>u180389</t>
  </si>
  <si>
    <t>u043313</t>
  </si>
  <si>
    <t>u257492</t>
  </si>
  <si>
    <t>u228929</t>
  </si>
  <si>
    <t>u042084</t>
  </si>
  <si>
    <t>u174070</t>
  </si>
  <si>
    <t>u246427</t>
  </si>
  <si>
    <t>u014487</t>
  </si>
  <si>
    <t>u091234</t>
  </si>
  <si>
    <t>u287102</t>
  </si>
  <si>
    <t>u180378</t>
  </si>
  <si>
    <t>u113534</t>
  </si>
  <si>
    <t>IAH 756 FO</t>
  </si>
  <si>
    <t>SFO 737 FO</t>
  </si>
  <si>
    <t>DCA 777 CA</t>
  </si>
  <si>
    <t>DCA 320 FO</t>
  </si>
  <si>
    <t>SFO 756 FO</t>
  </si>
  <si>
    <t>Leith, David</t>
  </si>
  <si>
    <t>Hayward, Peter</t>
  </si>
  <si>
    <t>Williams, Jay</t>
  </si>
  <si>
    <t>West, James</t>
  </si>
  <si>
    <t>Schorr, Jeffrey</t>
  </si>
  <si>
    <t>Smith, Charles</t>
  </si>
  <si>
    <t>Hanjiev, Dar</t>
  </si>
  <si>
    <t>Erdal, Erik</t>
  </si>
  <si>
    <t>Burson, David</t>
  </si>
  <si>
    <t>Baker, Scott</t>
  </si>
  <si>
    <t>Shaffer, Stephen</t>
  </si>
  <si>
    <t>Donnelly, Andrew</t>
  </si>
  <si>
    <t>Claiborne, Theresa</t>
  </si>
  <si>
    <t>Mc Calla, Christopher</t>
  </si>
  <si>
    <t>Bustos, Marsell</t>
  </si>
  <si>
    <t>Herbig, James</t>
  </si>
  <si>
    <t>Donofrio, Steven</t>
  </si>
  <si>
    <t>Reavis, William</t>
  </si>
  <si>
    <t>Taylor, Kevin</t>
  </si>
  <si>
    <t>Phelps, Richard</t>
  </si>
  <si>
    <t>Dixon, Rollin</t>
  </si>
  <si>
    <t>Lehman, Richard</t>
  </si>
  <si>
    <t>Parker, Kevin</t>
  </si>
  <si>
    <t>Merrick, Peter</t>
  </si>
  <si>
    <t>Smith, Monica</t>
  </si>
  <si>
    <t>Norman, Einar</t>
  </si>
  <si>
    <t>Pascale, Joseph</t>
  </si>
  <si>
    <t>Carrickhoff, Brent</t>
  </si>
  <si>
    <t>Renno, Scott</t>
  </si>
  <si>
    <t>Hamilton, Caleb</t>
  </si>
  <si>
    <t>Haughton, David</t>
  </si>
  <si>
    <t>Stanish, Glen</t>
  </si>
  <si>
    <t>Allen, Peter</t>
  </si>
  <si>
    <t>Baughman, Janet</t>
  </si>
  <si>
    <t>Mc Casky, Michael</t>
  </si>
  <si>
    <t>Davis, Ronald</t>
  </si>
  <si>
    <t>Kaliamos, Jim</t>
  </si>
  <si>
    <t>O'Neil, Mayrita</t>
  </si>
  <si>
    <t>Brewer, George</t>
  </si>
  <si>
    <t>Hill, Robert</t>
  </si>
  <si>
    <t>Hoadley, William</t>
  </si>
  <si>
    <t>Mathis, Paul</t>
  </si>
  <si>
    <t>Slogic, Frank</t>
  </si>
  <si>
    <t>Roever-Work, Sally</t>
  </si>
  <si>
    <t>Wetzel, Robert</t>
  </si>
  <si>
    <t>Higgins, Floran</t>
  </si>
  <si>
    <t>Stevenson, Allen</t>
  </si>
  <si>
    <t>Work, Douglas</t>
  </si>
  <si>
    <t>Morgan, Richard</t>
  </si>
  <si>
    <t>Parsons, Lori</t>
  </si>
  <si>
    <t>Johnson, Mark</t>
  </si>
  <si>
    <t>Schweiss, Charles</t>
  </si>
  <si>
    <t>Manley, George</t>
  </si>
  <si>
    <t>Montanye, Karen</t>
  </si>
  <si>
    <t>Kelvin, Michael</t>
  </si>
  <si>
    <t>McComas, James</t>
  </si>
  <si>
    <t>Spicer, Thomas</t>
  </si>
  <si>
    <t>Dow, Steven</t>
  </si>
  <si>
    <t>Handler, Scott</t>
  </si>
  <si>
    <t>Gleitz, Jay</t>
  </si>
  <si>
    <t>Olson, Mark</t>
  </si>
  <si>
    <t>Conrad, Andrew</t>
  </si>
  <si>
    <t>Hebert, Scott</t>
  </si>
  <si>
    <t>Pitzer, Deborah</t>
  </si>
  <si>
    <t>Mayo, Jack</t>
  </si>
  <si>
    <t>Evans, Paul</t>
  </si>
  <si>
    <t>Sandlin, Ralph</t>
  </si>
  <si>
    <t>Peaslee, Gerald</t>
  </si>
  <si>
    <t>Marincic, Tomislav</t>
  </si>
  <si>
    <t>Shepardson, Matthew</t>
  </si>
  <si>
    <t>Stoll, James</t>
  </si>
  <si>
    <t>Nelson, Peter</t>
  </si>
  <si>
    <t>De Giovanni, Vincent</t>
  </si>
  <si>
    <t>McCann, Paul</t>
  </si>
  <si>
    <t>Inman, Thayne</t>
  </si>
  <si>
    <t>Smith, C Todd</t>
  </si>
  <si>
    <t>Nutt, Robert</t>
  </si>
  <si>
    <t>Barkus, Robert</t>
  </si>
  <si>
    <t>Mercandetti, Sandra</t>
  </si>
  <si>
    <t>McDonald, Joseph</t>
  </si>
  <si>
    <t>Bennardo, Richard</t>
  </si>
  <si>
    <t>Scalia-Downs, Nora Jean</t>
  </si>
  <si>
    <t>Lebright, Michael</t>
  </si>
  <si>
    <t>Andrews, Michael</t>
  </si>
  <si>
    <t>Taylor, James</t>
  </si>
  <si>
    <t>Bear, Patricia</t>
  </si>
  <si>
    <t>Murray, Shawn</t>
  </si>
  <si>
    <t>Zellner, Charles</t>
  </si>
  <si>
    <t>Bullington, John</t>
  </si>
  <si>
    <t>Stewart, James</t>
  </si>
  <si>
    <t>Mc Chesney, Thomas</t>
  </si>
  <si>
    <t>Meleleu, Daniel</t>
  </si>
  <si>
    <t>Cooledge, Kevin</t>
  </si>
  <si>
    <t>Halverson, Jo</t>
  </si>
  <si>
    <t>Chop, Raymond</t>
  </si>
  <si>
    <t>Glenn, Steven</t>
  </si>
  <si>
    <t>Moses, Alan</t>
  </si>
  <si>
    <t>Gugger, James</t>
  </si>
  <si>
    <t>Baird, Robert</t>
  </si>
  <si>
    <t>Rosa, Manuel</t>
  </si>
  <si>
    <t>Hain, Robert</t>
  </si>
  <si>
    <t>Greiner, David</t>
  </si>
  <si>
    <t>Webster, Scott</t>
  </si>
  <si>
    <t>Stevens, William</t>
  </si>
  <si>
    <t>Klugman, Ivan</t>
  </si>
  <si>
    <t>Friend, John</t>
  </si>
  <si>
    <t>Page, Boling</t>
  </si>
  <si>
    <t>Vittengl, Donald</t>
  </si>
  <si>
    <t>Charnley, Carolyn</t>
  </si>
  <si>
    <t>Smith, James</t>
  </si>
  <si>
    <t>Mcmanus, Francis</t>
  </si>
  <si>
    <t>Lewis, Franklin</t>
  </si>
  <si>
    <t>Buschi, Cornelius</t>
  </si>
  <si>
    <t>Fant, Michael</t>
  </si>
  <si>
    <t>Branyon, Kyle</t>
  </si>
  <si>
    <t>Fruchter, Gary</t>
  </si>
  <si>
    <t>Aljanich, Matthew</t>
  </si>
  <si>
    <t>Fodor, Andrew</t>
  </si>
  <si>
    <t>Wilson, Perry</t>
  </si>
  <si>
    <t>Ledford, Stanley</t>
  </si>
  <si>
    <t>Tubo, Brian</t>
  </si>
  <si>
    <t>Lindemann, Steven</t>
  </si>
  <si>
    <t>Inman, Christopher</t>
  </si>
  <si>
    <t>Poole, Mark</t>
  </si>
  <si>
    <t>Brodbar, Neil</t>
  </si>
  <si>
    <t>Spencer, Robert</t>
  </si>
  <si>
    <t>Marroquin-Rivers, Diane</t>
  </si>
  <si>
    <t>Possemato, Domenic</t>
  </si>
  <si>
    <t>Sullivan, John</t>
  </si>
  <si>
    <t>Engle, Kyle</t>
  </si>
  <si>
    <t>Jeronimus, John</t>
  </si>
  <si>
    <t>Craven, Brian</t>
  </si>
  <si>
    <t>Tucker, William</t>
  </si>
  <si>
    <t>Finn, Patrick</t>
  </si>
  <si>
    <t>Pounds, Jeffrey</t>
  </si>
  <si>
    <t>Dobbins, Gary</t>
  </si>
  <si>
    <t>Schladenhauffen, Benjamin</t>
  </si>
  <si>
    <t>Manese, Michael</t>
  </si>
  <si>
    <t>Cochran, Scott</t>
  </si>
  <si>
    <t>Pennington, William</t>
  </si>
  <si>
    <t>Duke, James</t>
  </si>
  <si>
    <t>Richey, Thomas</t>
  </si>
  <si>
    <t>Mc Carty, John</t>
  </si>
  <si>
    <t>Taylor, William</t>
  </si>
  <si>
    <t>Laborde, Michael</t>
  </si>
  <si>
    <t>Boltinghouse, James</t>
  </si>
  <si>
    <t>Babin, Edgar</t>
  </si>
  <si>
    <t>Boulet, Robbie</t>
  </si>
  <si>
    <t>Gislason, Thorsteinn</t>
  </si>
  <si>
    <t>Harayda, Jeffrey</t>
  </si>
  <si>
    <t>Stolen, Geir</t>
  </si>
  <si>
    <t>White, Stephen</t>
  </si>
  <si>
    <t>Rodehorst, Armand</t>
  </si>
  <si>
    <t>Snyder, Brian</t>
  </si>
  <si>
    <t>Ratliff, Huey</t>
  </si>
  <si>
    <t>Minnick, Dennis</t>
  </si>
  <si>
    <t>Posey, Kenneth</t>
  </si>
  <si>
    <t>Schultz, Ernest</t>
  </si>
  <si>
    <t>Dipesa, David</t>
  </si>
  <si>
    <t>Roman, Mark</t>
  </si>
  <si>
    <t>Jordan, Michael</t>
  </si>
  <si>
    <t>Mitchell, Scott</t>
  </si>
  <si>
    <t>Turner, Dan</t>
  </si>
  <si>
    <t>Tippens, James</t>
  </si>
  <si>
    <t>Gorski, Richard</t>
  </si>
  <si>
    <t>Wilson, Barry</t>
  </si>
  <si>
    <t>Ewing, John</t>
  </si>
  <si>
    <t>Corbin, Jonathan</t>
  </si>
  <si>
    <t>Duke, Phillip</t>
  </si>
  <si>
    <t>Lavigne, Robert</t>
  </si>
  <si>
    <t>Fox, Sherry</t>
  </si>
  <si>
    <t>Mc Gregor, Donald</t>
  </si>
  <si>
    <t>Stogsdill, Jeffrey</t>
  </si>
  <si>
    <t>Barrett, Brent</t>
  </si>
  <si>
    <t>Arregoces, Ricardo</t>
  </si>
  <si>
    <t>Frye, Douglas</t>
  </si>
  <si>
    <t>Douglass, Scott</t>
  </si>
  <si>
    <t>Dingley, Dennis</t>
  </si>
  <si>
    <t>McGeary, Glen</t>
  </si>
  <si>
    <t>Schumacher, Conrad</t>
  </si>
  <si>
    <t>Shields, Timothy</t>
  </si>
  <si>
    <t>Larson, Donald</t>
  </si>
  <si>
    <t>Walker, Mark</t>
  </si>
  <si>
    <t>Cleveland, Geoffrey</t>
  </si>
  <si>
    <t>Deluca, Michael</t>
  </si>
  <si>
    <t>Burlet, Rene</t>
  </si>
  <si>
    <t>Bullock, John</t>
  </si>
  <si>
    <t>Baldwin, James</t>
  </si>
  <si>
    <t>Boyne, Matthew</t>
  </si>
  <si>
    <t>Kirkpatrick, Kevin</t>
  </si>
  <si>
    <t>Heyman, Raymond</t>
  </si>
  <si>
    <t>Madrid, Michael</t>
  </si>
  <si>
    <t>Harris, Stayce</t>
  </si>
  <si>
    <t>Cooke, Christopher</t>
  </si>
  <si>
    <t>Shaw, Susan</t>
  </si>
  <si>
    <t>Bielstein, Lee</t>
  </si>
  <si>
    <t>Hino, Randal</t>
  </si>
  <si>
    <t>Konboon, Malinee</t>
  </si>
  <si>
    <t>Johnson, Jeffrey</t>
  </si>
  <si>
    <t>Hagendorn, David</t>
  </si>
  <si>
    <t>Dieckmann, Greg</t>
  </si>
  <si>
    <t>Zastrow, Kirk</t>
  </si>
  <si>
    <t>Reischl, Alan</t>
  </si>
  <si>
    <t>Earle, Harold</t>
  </si>
  <si>
    <t>Remaley, Gregory</t>
  </si>
  <si>
    <t>Casey, Thomas</t>
  </si>
  <si>
    <t>Nielan, Kevin</t>
  </si>
  <si>
    <t>Smith, George</t>
  </si>
  <si>
    <t>Lysford, Scott</t>
  </si>
  <si>
    <t>Duppler, Kurt</t>
  </si>
  <si>
    <t>Cook, George</t>
  </si>
  <si>
    <t>Gillespie, Robert</t>
  </si>
  <si>
    <t>Waeckerle, Roger</t>
  </si>
  <si>
    <t>Barnett, Douglas</t>
  </si>
  <si>
    <t>Henderson, David</t>
  </si>
  <si>
    <t>Laverne, Mark</t>
  </si>
  <si>
    <t>Campbell, Philip</t>
  </si>
  <si>
    <t>Schaumburg, Guy</t>
  </si>
  <si>
    <t>Deis, Kevin</t>
  </si>
  <si>
    <t>Polansky, John</t>
  </si>
  <si>
    <t>Dreger, Martin</t>
  </si>
  <si>
    <t>Vicars, Kristina</t>
  </si>
  <si>
    <t>Anderson, Jimmie</t>
  </si>
  <si>
    <t>Prickett, John</t>
  </si>
  <si>
    <t>Leng, Christopher</t>
  </si>
  <si>
    <t>Desbordes, David</t>
  </si>
  <si>
    <t>Ferguson, Jerry</t>
  </si>
  <si>
    <t>Shea, Brian</t>
  </si>
  <si>
    <t>Mc Ilquham, John</t>
  </si>
  <si>
    <t>Larsen, Daniel</t>
  </si>
  <si>
    <t>Spence, Donald</t>
  </si>
  <si>
    <t>Shores, Thomas</t>
  </si>
  <si>
    <t>Walsh, Bryan</t>
  </si>
  <si>
    <t>Bragagnolo, Bruno</t>
  </si>
  <si>
    <t>Davis, Joseph</t>
  </si>
  <si>
    <t>Johnsen, Veronica</t>
  </si>
  <si>
    <t>Hansen, Patricia</t>
  </si>
  <si>
    <t>Monson, Richard</t>
  </si>
  <si>
    <t>Cloud, Scott</t>
  </si>
  <si>
    <t>Schneider, Todd</t>
  </si>
  <si>
    <t>Bartz, Debra</t>
  </si>
  <si>
    <t>Wallace, Christopher</t>
  </si>
  <si>
    <t>Morales, Dionisio</t>
  </si>
  <si>
    <t>Brunette, Jeffrey</t>
  </si>
  <si>
    <t>Murray, Stewart</t>
  </si>
  <si>
    <t>Worth, David</t>
  </si>
  <si>
    <t>Leyva, Michael</t>
  </si>
  <si>
    <t>Hinkle, James</t>
  </si>
  <si>
    <t>Boyd, William</t>
  </si>
  <si>
    <t>Hagen, Jeffrey</t>
  </si>
  <si>
    <t>Martin, Elizabeth</t>
  </si>
  <si>
    <t>Neilon, Michael</t>
  </si>
  <si>
    <t>Edgar, Steven</t>
  </si>
  <si>
    <t>Holman, Michael</t>
  </si>
  <si>
    <t>Trimble, David</t>
  </si>
  <si>
    <t>Snieder, Anthony</t>
  </si>
  <si>
    <t>Malley, John</t>
  </si>
  <si>
    <t>Evans, Todd</t>
  </si>
  <si>
    <t>Wilson, Richard</t>
  </si>
  <si>
    <t>Koteskey, Robert</t>
  </si>
  <si>
    <t>Wallington, Christopher</t>
  </si>
  <si>
    <t>Sheets, Douglas</t>
  </si>
  <si>
    <t>Otypka, Sylvia</t>
  </si>
  <si>
    <t>Morrison, Timothy</t>
  </si>
  <si>
    <t>Steindorf, Steven</t>
  </si>
  <si>
    <t>Zack, Mark</t>
  </si>
  <si>
    <t>Voss, Michelle</t>
  </si>
  <si>
    <t>Engberg, Melinda</t>
  </si>
  <si>
    <t>Crow, Tracy</t>
  </si>
  <si>
    <t>Stark, Russell</t>
  </si>
  <si>
    <t>Rothfus, Kevin</t>
  </si>
  <si>
    <t>Martel, Jeff</t>
  </si>
  <si>
    <t>Finch, Dennis</t>
  </si>
  <si>
    <t>Rath, Fredrick</t>
  </si>
  <si>
    <t>Jones, Michael</t>
  </si>
  <si>
    <t>Lean, Kimberly</t>
  </si>
  <si>
    <t>Garcia, Kevin</t>
  </si>
  <si>
    <t>Mac Innes, Richard</t>
  </si>
  <si>
    <t>Hebert, Angela</t>
  </si>
  <si>
    <t>Petersen, Amy</t>
  </si>
  <si>
    <t>Patten, Katherine</t>
  </si>
  <si>
    <t>Crawford, John</t>
  </si>
  <si>
    <t>Fabian, Frank</t>
  </si>
  <si>
    <t>Schneider, Eliska</t>
  </si>
  <si>
    <t>Elmore, Roy</t>
  </si>
  <si>
    <t>Clarke, Alan</t>
  </si>
  <si>
    <t>Davis, Jeffrey</t>
  </si>
  <si>
    <t>Brandenburg, Gary</t>
  </si>
  <si>
    <t>Weinberg, Moshe</t>
  </si>
  <si>
    <t>Stocker, Bradley</t>
  </si>
  <si>
    <t>Fowle, Mark</t>
  </si>
  <si>
    <t>Hertenstein, Charles</t>
  </si>
  <si>
    <t>Hughes, James</t>
  </si>
  <si>
    <t>Wright, Scott</t>
  </si>
  <si>
    <t>Asay, Philip</t>
  </si>
  <si>
    <t>Cleveland, Kelvin</t>
  </si>
  <si>
    <t>Clark, William</t>
  </si>
  <si>
    <t>Byers, Ricardo</t>
  </si>
  <si>
    <t>Cleppe, Mark</t>
  </si>
  <si>
    <t>Johal, Teji</t>
  </si>
  <si>
    <t>Ihde, Sydney</t>
  </si>
  <si>
    <t>Oberman, David</t>
  </si>
  <si>
    <t>Corona, Alberto</t>
  </si>
  <si>
    <t>Rhoades, Joan</t>
  </si>
  <si>
    <t>Linde, Harry</t>
  </si>
  <si>
    <t>Bustle, Kathryn</t>
  </si>
  <si>
    <t>Peterson, Robert</t>
  </si>
  <si>
    <t>Conners, Jeffrey</t>
  </si>
  <si>
    <t>Disney, Jeffrey</t>
  </si>
  <si>
    <t>Nolan, Michael</t>
  </si>
  <si>
    <t>Freemesser, Mark</t>
  </si>
  <si>
    <t>Conwell, Jeffrey</t>
  </si>
  <si>
    <t>Keenan, Michael</t>
  </si>
  <si>
    <t>u136454</t>
  </si>
  <si>
    <t>u171114</t>
  </si>
  <si>
    <t>u139812</t>
  </si>
  <si>
    <t>u113579</t>
  </si>
  <si>
    <t>u182150</t>
  </si>
  <si>
    <t>u223466</t>
  </si>
  <si>
    <t>u193600</t>
  </si>
  <si>
    <t>u147899</t>
  </si>
  <si>
    <t>u291067</t>
  </si>
  <si>
    <t>u139976</t>
  </si>
  <si>
    <t>Totals</t>
  </si>
  <si>
    <t>320FO</t>
  </si>
  <si>
    <t>320CA</t>
  </si>
  <si>
    <t>737FO</t>
  </si>
  <si>
    <t>737CA</t>
  </si>
  <si>
    <t>756FO</t>
  </si>
  <si>
    <t>756CA</t>
  </si>
  <si>
    <t>777FO</t>
  </si>
  <si>
    <t>777CA</t>
  </si>
  <si>
    <t>u232360</t>
  </si>
  <si>
    <t>787FO</t>
  </si>
  <si>
    <t>787CA</t>
  </si>
  <si>
    <t>EWR</t>
  </si>
  <si>
    <t>DCA</t>
  </si>
  <si>
    <t>CLE</t>
  </si>
  <si>
    <t>ORD</t>
  </si>
  <si>
    <t>IAH</t>
  </si>
  <si>
    <t>DEN</t>
  </si>
  <si>
    <t>LAX</t>
  </si>
  <si>
    <t>SFO</t>
  </si>
  <si>
    <t>GUM</t>
  </si>
  <si>
    <t>EQP</t>
  </si>
  <si>
    <t>PVSL2 Snapshot, October 2, 2020</t>
  </si>
  <si>
    <t>Seat</t>
  </si>
  <si>
    <t>Eqp</t>
  </si>
  <si>
    <t>Base</t>
  </si>
  <si>
    <t>Count</t>
  </si>
  <si>
    <t>P-VSL-2 Snapshot                                                                                                                  October 2, 2020; 0700 CT</t>
  </si>
  <si>
    <t>PVSL2 Snapshot, October 7, 2020</t>
  </si>
  <si>
    <t>Mehan, LeRoy</t>
  </si>
  <si>
    <t>u170185</t>
  </si>
  <si>
    <t>Hoffman, Mark</t>
  </si>
  <si>
    <t>u210380</t>
  </si>
  <si>
    <t>Walbye, Jeff</t>
  </si>
  <si>
    <t>u242116</t>
  </si>
  <si>
    <t>Lykins, William</t>
  </si>
  <si>
    <t>u216830</t>
  </si>
  <si>
    <t>McCaw, Debra</t>
  </si>
  <si>
    <t>u051670</t>
  </si>
  <si>
    <t>Gardner, Robert</t>
  </si>
  <si>
    <t>u193640</t>
  </si>
  <si>
    <t>Kokal, Kristopher</t>
  </si>
  <si>
    <t>u168180</t>
  </si>
  <si>
    <t>Curtice, Carolyn</t>
  </si>
  <si>
    <t>u136539</t>
  </si>
  <si>
    <t>Vaughn, Edward</t>
  </si>
  <si>
    <t>u108331</t>
  </si>
  <si>
    <t>Brett, John</t>
  </si>
  <si>
    <t>u085030</t>
  </si>
  <si>
    <t>Ducas, Gregory</t>
  </si>
  <si>
    <t>u222940</t>
  </si>
  <si>
    <t>Young, James</t>
  </si>
  <si>
    <t>u046226</t>
  </si>
  <si>
    <t>Decker, Richard</t>
  </si>
  <si>
    <t>u040850</t>
  </si>
  <si>
    <t>SFO 747 CA</t>
  </si>
  <si>
    <t>Einwalter, Karen</t>
  </si>
  <si>
    <t>u060067</t>
  </si>
  <si>
    <t>Gazzera, Michael</t>
  </si>
  <si>
    <t>u147608</t>
  </si>
  <si>
    <t>Du Bois, Douglas</t>
  </si>
  <si>
    <t>u166449</t>
  </si>
  <si>
    <t>Nicks, Jeffrey</t>
  </si>
  <si>
    <t>u222203</t>
  </si>
  <si>
    <t>Fournier, Larry</t>
  </si>
  <si>
    <t>u085057</t>
  </si>
  <si>
    <t>Garske, Kathleen</t>
  </si>
  <si>
    <t>u042842</t>
  </si>
  <si>
    <t>Stein, David</t>
  </si>
  <si>
    <t>u159431</t>
  </si>
  <si>
    <t>Yaffe, Marc</t>
  </si>
  <si>
    <t>u130674</t>
  </si>
  <si>
    <t>Bresnahan, Michael</t>
  </si>
  <si>
    <t>u053408</t>
  </si>
  <si>
    <t>Abendroth, Thomas</t>
  </si>
  <si>
    <t>u041624</t>
  </si>
  <si>
    <t>Rothe, Jeffrey</t>
  </si>
  <si>
    <t>u149395</t>
  </si>
  <si>
    <t>Sauer, Andy</t>
  </si>
  <si>
    <t>Fath, Carolyn</t>
  </si>
  <si>
    <t>u040917</t>
  </si>
  <si>
    <t>Ferraraccio, Christopher</t>
  </si>
  <si>
    <t>u173557</t>
  </si>
  <si>
    <t>Quero, Jorge</t>
  </si>
  <si>
    <t>u123781</t>
  </si>
  <si>
    <t>Martin, Michael</t>
  </si>
  <si>
    <t>Smolinski, William</t>
  </si>
  <si>
    <t>u252843</t>
  </si>
  <si>
    <t>Rutledge, Samuel</t>
  </si>
  <si>
    <t>Sellon, Steven</t>
  </si>
  <si>
    <t>u174087</t>
  </si>
  <si>
    <t>Sherrill, Michael</t>
  </si>
  <si>
    <t>u166437</t>
  </si>
  <si>
    <t>McCracken, David</t>
  </si>
  <si>
    <t>u160995</t>
  </si>
  <si>
    <t>IAH 787 FO</t>
  </si>
  <si>
    <t>Roop, Calvin</t>
  </si>
  <si>
    <t>u191534</t>
  </si>
  <si>
    <t>Settlemire, William</t>
  </si>
  <si>
    <t>u259181</t>
  </si>
  <si>
    <t>May, Brett</t>
  </si>
  <si>
    <t>u238119</t>
  </si>
  <si>
    <t>Henderson, Robert</t>
  </si>
  <si>
    <t>u106404</t>
  </si>
  <si>
    <t>Staffieri, James</t>
  </si>
  <si>
    <t>u085044</t>
  </si>
  <si>
    <t>Krupa, Dean</t>
  </si>
  <si>
    <t>u159569</t>
  </si>
  <si>
    <t>Gignac, Brian</t>
  </si>
  <si>
    <t>u157243</t>
  </si>
  <si>
    <t>Aronsson, Richard</t>
  </si>
  <si>
    <t>u159573</t>
  </si>
  <si>
    <t>Davison, William</t>
  </si>
  <si>
    <t>u194778</t>
  </si>
  <si>
    <t>Burns, Amy</t>
  </si>
  <si>
    <t>u109310</t>
  </si>
  <si>
    <t>Gillen, Stephen</t>
  </si>
  <si>
    <t>u130760</t>
  </si>
  <si>
    <t>Davidson, William</t>
  </si>
  <si>
    <t>u226929</t>
  </si>
  <si>
    <t>Roberts, Randy</t>
  </si>
  <si>
    <t>u243745</t>
  </si>
  <si>
    <t>Trainor, Janis</t>
  </si>
  <si>
    <t>u160961</t>
  </si>
  <si>
    <t>Iberlin, Jacqueline</t>
  </si>
  <si>
    <t>u113690</t>
  </si>
  <si>
    <t>DEN 777 FO</t>
  </si>
  <si>
    <t>Feldman, Timothy</t>
  </si>
  <si>
    <t>u173966</t>
  </si>
  <si>
    <t>Sanchietti, Louis</t>
  </si>
  <si>
    <t>u164547</t>
  </si>
  <si>
    <t>Little, Martin</t>
  </si>
  <si>
    <t>u171275</t>
  </si>
  <si>
    <t>Maddox, Tracey</t>
  </si>
  <si>
    <t>u067748</t>
  </si>
  <si>
    <t>Fox, Jesse</t>
  </si>
  <si>
    <t>u261763</t>
  </si>
  <si>
    <t>Hughes, Paul</t>
  </si>
  <si>
    <t>u053010</t>
  </si>
  <si>
    <t>DCA 737 FO</t>
  </si>
  <si>
    <t>Rubino, Robert</t>
  </si>
  <si>
    <t>u271442</t>
  </si>
  <si>
    <t>Bird, Kevin</t>
  </si>
  <si>
    <t>u266348</t>
  </si>
  <si>
    <t>O'Connell, Daniel</t>
  </si>
  <si>
    <t>u253056</t>
  </si>
  <si>
    <t>Tidball, Lawrence</t>
  </si>
  <si>
    <t>u171220</t>
  </si>
  <si>
    <t>Mager, William</t>
  </si>
  <si>
    <t>u193664</t>
  </si>
  <si>
    <t>Knoch, James</t>
  </si>
  <si>
    <t>u172039</t>
  </si>
  <si>
    <t>Final P-VSL-2 Award                                                                                                                 October 8, 2020</t>
  </si>
  <si>
    <t>737</t>
  </si>
  <si>
    <t>CA</t>
  </si>
  <si>
    <t>Cole, Jeffrey</t>
  </si>
  <si>
    <t>Lenihan, Michael</t>
  </si>
  <si>
    <t>Arter, Patrick</t>
  </si>
  <si>
    <t>Janni, Carol</t>
  </si>
  <si>
    <t>Woosley, Kenneth</t>
  </si>
  <si>
    <t>White, James</t>
  </si>
  <si>
    <t>Milone, Bartholomew</t>
  </si>
  <si>
    <t>Laitres, Roger</t>
  </si>
  <si>
    <t>320</t>
  </si>
  <si>
    <t>FO</t>
  </si>
  <si>
    <t>756</t>
  </si>
  <si>
    <t>777</t>
  </si>
  <si>
    <t>787</t>
  </si>
  <si>
    <t>747</t>
  </si>
  <si>
    <t>PVSL2 FINAL, October 8, 2020</t>
  </si>
  <si>
    <t>Effective Date: 10/30/2020:</t>
  </si>
  <si>
    <t>Effective Date: 4/1/2021:</t>
  </si>
  <si>
    <t>747CA</t>
  </si>
  <si>
    <t>747FO</t>
  </si>
  <si>
    <t>Total:</t>
  </si>
  <si>
    <t>Retirements effective October 30, 2020: 297</t>
  </si>
  <si>
    <t>Retirements effective April 1, 2021: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</si>
</sst>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/>
      <name val="Arial"/>
      <family val="2"/>
    </font>
    <font>
      <b/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8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0.7999816888943144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4" borderId="0" applyNumberFormat="0" applyBorder="0" applyAlignment="0" applyProtection="0"/>
  </cellStyleXfs>
  <cellXfs count="43">
    <xf numFmtId="0" fontId="0" fillId="0" borderId="0" xfId="0"/>
    <xf numFmtId="0" fontId="1" fillId="0" borderId="0" xfId="1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14" fontId="3" fillId="2" borderId="0" xfId="1" applyNumberFormat="1" applyFont="1" applyFill="1" applyAlignment="1">
      <alignment horizontal="center" vertical="center" wrapText="1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>
      <alignment horizontal="center"/>
    </xf>
    <xf numFmtId="0" fontId="1" fillId="3" borderId="0" xfId="1" applyFill="1" applyAlignment="1" applyProtection="1">
      <alignment horizontal="center"/>
      <protection locked="0"/>
    </xf>
    <xf numFmtId="0" fontId="1" fillId="3" borderId="0" xfId="1" applyFill="1" applyAlignment="1">
      <alignment horizontal="center"/>
    </xf>
    <xf numFmtId="0" fontId="1" fillId="0" borderId="0" xfId="1" applyAlignment="1">
      <alignment horizontal="left"/>
    </xf>
    <xf numFmtId="164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1" fontId="1" fillId="3" borderId="0" xfId="1" applyNumberFormat="1" applyFill="1" applyAlignment="1">
      <alignment horizontal="center"/>
    </xf>
    <xf numFmtId="14" fontId="1" fillId="3" borderId="0" xfId="1" applyNumberFormat="1" applyFill="1" applyAlignment="1" applyProtection="1">
      <alignment horizontal="center"/>
      <protection locked="0"/>
    </xf>
    <xf numFmtId="0" fontId="2" fillId="2" borderId="0" xfId="1" applyFont="1" applyFill="1" applyAlignment="1">
      <alignment horizontal="center" vertical="center" wrapText="1"/>
    </xf>
    <xf numFmtId="1" fontId="3" fillId="2" borderId="0" xfId="1" applyNumberFormat="1" applyFont="1" applyFill="1" applyAlignment="1">
      <alignment horizontal="center" vertical="center" wrapText="1"/>
    </xf>
    <xf numFmtId="1" fontId="1" fillId="0" borderId="0" xfId="1" applyNumberFormat="1"/>
    <xf numFmtId="0" fontId="1" fillId="0" borderId="0" xfId="1" applyFill="1" applyAlignment="1" applyProtection="1">
      <alignment horizontal="center"/>
      <protection locked="0"/>
    </xf>
    <xf numFmtId="0" fontId="1" fillId="0" borderId="0" xfId="1" applyFill="1" applyAlignment="1">
      <alignment horizontal="center"/>
    </xf>
    <xf numFmtId="1" fontId="1" fillId="0" borderId="0" xfId="1" applyNumberFormat="1" applyFill="1" applyAlignment="1">
      <alignment horizontal="center"/>
    </xf>
    <xf numFmtId="14" fontId="1" fillId="0" borderId="0" xfId="1" applyNumberFormat="1" applyFill="1" applyAlignment="1" applyProtection="1">
      <alignment horizontal="center"/>
      <protection locked="0"/>
    </xf>
    <xf numFmtId="0" fontId="2" fillId="2" borderId="0" xfId="1" applyFont="1" applyFill="1" applyAlignment="1">
      <alignment horizontal="center" vertical="center" wrapText="1"/>
    </xf>
    <xf numFmtId="14" fontId="1" fillId="0" borderId="0" xfId="1" applyNumberFormat="1"/>
    <xf numFmtId="14" fontId="1" fillId="0" borderId="0" xfId="1" applyNumberFormat="1" applyAlignment="1">
      <alignment horizontal="center"/>
    </xf>
    <xf numFmtId="14" fontId="1" fillId="3" borderId="0" xfId="1" applyNumberFormat="1" applyFill="1" applyAlignment="1">
      <alignment horizontal="center"/>
    </xf>
    <xf numFmtId="0" fontId="5" fillId="4" borderId="1" xfId="2" applyFont="1" applyBorder="1" applyAlignment="1">
      <alignment horizontal="center"/>
    </xf>
    <xf numFmtId="0" fontId="6" fillId="5" borderId="0" xfId="1" applyFont="1" applyFill="1" applyAlignment="1">
      <alignment horizontal="center"/>
    </xf>
    <xf numFmtId="0" fontId="6" fillId="6" borderId="0" xfId="1" applyFont="1" applyFill="1" applyAlignment="1">
      <alignment horizontal="center"/>
    </xf>
    <xf numFmtId="0" fontId="6" fillId="7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7" fillId="7" borderId="0" xfId="1" applyFont="1" applyFill="1" applyAlignment="1">
      <alignment horizontal="center"/>
    </xf>
    <xf numFmtId="0" fontId="6" fillId="8" borderId="0" xfId="1" applyFont="1" applyFill="1"/>
    <xf numFmtId="0" fontId="8" fillId="8" borderId="0" xfId="1" applyFont="1" applyFill="1" applyAlignment="1">
      <alignment horizontal="left"/>
    </xf>
    <xf numFmtId="14" fontId="3" fillId="2" borderId="0" xfId="1" applyNumberFormat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top"/>
    </xf>
    <xf numFmtId="14" fontId="1" fillId="0" borderId="0" xfId="1" applyNumberFormat="1" applyAlignment="1" applyProtection="1">
      <alignment horizontal="center"/>
      <protection locked="0"/>
    </xf>
    <xf numFmtId="0" fontId="6" fillId="9" borderId="0" xfId="1" applyFont="1" applyFill="1" applyAlignment="1">
      <alignment horizontal="center"/>
    </xf>
    <xf numFmtId="0" fontId="1" fillId="9" borderId="0" xfId="1" applyFill="1"/>
    <xf numFmtId="0" fontId="2" fillId="2" borderId="0" xfId="1" applyFont="1" applyFill="1" applyAlignment="1">
      <alignment horizontal="center" vertical="center" wrapText="1"/>
    </xf>
    <xf numFmtId="0" fontId="9" fillId="8" borderId="0" xfId="1" applyFont="1" applyFill="1" applyAlignment="1">
      <alignment horizontal="center"/>
    </xf>
    <xf numFmtId="0" fontId="8" fillId="8" borderId="0" xfId="1" applyFont="1" applyFill="1" applyAlignment="1">
      <alignment horizontal="center"/>
    </xf>
    <xf numFmtId="0" fontId="8" fillId="9" borderId="0" xfId="1" applyFont="1" applyFill="1" applyAlignment="1">
      <alignment horizontal="center"/>
    </xf>
  </cellXfs>
  <cellStyles count="3">
    <cellStyle name="Good" xfId="2" builtinId="26"/>
    <cellStyle name="Normal" xfId="0" builtinId="0"/>
    <cellStyle name="Normal 2" xfId="1" xr:uid="{69B125E1-D406-4DE3-8101-9EAE4D3874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CD1D4-B6F9-4C28-8F4B-5AD9507505A7}">
  <sheetPr codeName="Sheet1">
    <pageSetUpPr fitToPage="1"/>
  </sheetPr>
  <dimension ref="A1:Y366"/>
  <sheetViews>
    <sheetView tabSelected="1" workbookViewId="0">
      <selection activeCell="O4" sqref="O4:Y4"/>
    </sheetView>
  </sheetViews>
  <sheetFormatPr defaultColWidth="8.85546875" defaultRowHeight="12.75" x14ac:dyDescent="0.2"/>
  <cols>
    <col min="1" max="1" width="8.85546875" style="1"/>
    <col min="2" max="2" width="4" style="1" customWidth="1"/>
    <col min="3" max="3" width="9.7109375" style="6" customWidth="1"/>
    <col min="4" max="4" width="21.85546875" style="6" bestFit="1" customWidth="1"/>
    <col min="5" max="5" width="8.5703125" style="9" customWidth="1"/>
    <col min="6" max="6" width="15.5703125" style="9" customWidth="1"/>
    <col min="7" max="7" width="14.5703125" style="10" customWidth="1"/>
    <col min="8" max="8" width="16.42578125" style="1" customWidth="1"/>
    <col min="9" max="9" width="17.7109375" style="16" customWidth="1"/>
    <col min="10" max="10" width="10.5703125" style="1" customWidth="1"/>
    <col min="11" max="13" width="8.85546875" style="1"/>
    <col min="14" max="14" width="2.28515625" style="1" customWidth="1"/>
    <col min="15" max="25" width="5.7109375" style="1" customWidth="1"/>
    <col min="26" max="16384" width="8.85546875" style="1"/>
  </cols>
  <sheetData>
    <row r="1" spans="1:25" ht="40.9" customHeight="1" x14ac:dyDescent="0.2">
      <c r="A1" s="2"/>
      <c r="B1" s="2"/>
      <c r="C1" s="39" t="s">
        <v>861</v>
      </c>
      <c r="D1" s="39"/>
      <c r="E1" s="39"/>
      <c r="F1" s="39"/>
      <c r="G1" s="39"/>
      <c r="H1" s="39"/>
      <c r="I1" s="39"/>
      <c r="J1" s="39"/>
      <c r="K1" s="21"/>
      <c r="L1" s="21"/>
      <c r="M1" s="21"/>
    </row>
    <row r="3" spans="1:25" ht="43.5" customHeight="1" x14ac:dyDescent="0.2">
      <c r="A3" s="35" t="s">
        <v>735</v>
      </c>
      <c r="B3" s="35"/>
      <c r="C3" s="2" t="s">
        <v>0</v>
      </c>
      <c r="D3" s="2" t="s">
        <v>1</v>
      </c>
      <c r="E3" s="2" t="s">
        <v>2</v>
      </c>
      <c r="F3" s="3" t="s">
        <v>265</v>
      </c>
      <c r="G3" s="3" t="s">
        <v>266</v>
      </c>
      <c r="H3" s="3" t="s">
        <v>267</v>
      </c>
      <c r="I3" s="15" t="s">
        <v>269</v>
      </c>
      <c r="J3" s="4" t="s">
        <v>268</v>
      </c>
      <c r="K3" s="33" t="s">
        <v>734</v>
      </c>
      <c r="L3" s="33" t="s">
        <v>733</v>
      </c>
      <c r="M3" s="33" t="s">
        <v>732</v>
      </c>
    </row>
    <row r="4" spans="1:25" ht="13.5" x14ac:dyDescent="0.25">
      <c r="A4" s="1">
        <v>1</v>
      </c>
      <c r="C4" s="7" t="s">
        <v>336</v>
      </c>
      <c r="D4" s="8" t="s">
        <v>386</v>
      </c>
      <c r="E4" s="8">
        <v>855</v>
      </c>
      <c r="F4" s="8" t="s">
        <v>225</v>
      </c>
      <c r="G4" s="8">
        <v>281.66000000000003</v>
      </c>
      <c r="H4" s="8">
        <v>61</v>
      </c>
      <c r="I4" s="12">
        <v>34</v>
      </c>
      <c r="J4" s="13">
        <v>44134</v>
      </c>
      <c r="K4" s="20" t="s">
        <v>723</v>
      </c>
      <c r="L4" s="20" t="s">
        <v>862</v>
      </c>
      <c r="M4" s="20" t="s">
        <v>863</v>
      </c>
      <c r="O4" s="40" t="s">
        <v>878</v>
      </c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x14ac:dyDescent="0.2">
      <c r="A5" s="1">
        <v>2</v>
      </c>
      <c r="C5" s="5" t="s">
        <v>54</v>
      </c>
      <c r="D5" s="6" t="s">
        <v>387</v>
      </c>
      <c r="E5" s="6">
        <v>865</v>
      </c>
      <c r="F5" s="6" t="s">
        <v>225</v>
      </c>
      <c r="G5" s="6">
        <v>281.66000000000003</v>
      </c>
      <c r="H5" s="6">
        <v>60</v>
      </c>
      <c r="I5" s="11">
        <v>37</v>
      </c>
      <c r="J5" s="36">
        <v>44134</v>
      </c>
      <c r="K5" s="20" t="s">
        <v>723</v>
      </c>
      <c r="L5" s="20" t="s">
        <v>862</v>
      </c>
      <c r="M5" s="20" t="s">
        <v>863</v>
      </c>
      <c r="O5" s="41" t="s">
        <v>884</v>
      </c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x14ac:dyDescent="0.2">
      <c r="A6" s="1">
        <v>3</v>
      </c>
      <c r="C6" s="7" t="s">
        <v>860</v>
      </c>
      <c r="D6" s="8" t="s">
        <v>859</v>
      </c>
      <c r="E6" s="8">
        <v>1404</v>
      </c>
      <c r="F6" s="8" t="s">
        <v>225</v>
      </c>
      <c r="G6" s="8">
        <v>281.66000000000003</v>
      </c>
      <c r="H6" s="8">
        <v>59</v>
      </c>
      <c r="I6" s="12">
        <v>33</v>
      </c>
      <c r="J6" s="13">
        <v>44134</v>
      </c>
      <c r="K6" s="20" t="s">
        <v>723</v>
      </c>
      <c r="L6" s="20" t="s">
        <v>862</v>
      </c>
      <c r="M6" s="20" t="s">
        <v>863</v>
      </c>
      <c r="O6" s="42" t="s">
        <v>885</v>
      </c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x14ac:dyDescent="0.2">
      <c r="A7" s="1">
        <v>4</v>
      </c>
      <c r="C7" s="5" t="s">
        <v>288</v>
      </c>
      <c r="D7" s="6" t="s">
        <v>388</v>
      </c>
      <c r="E7" s="6">
        <v>1663</v>
      </c>
      <c r="F7" s="6" t="s">
        <v>225</v>
      </c>
      <c r="G7" s="6">
        <v>281.66000000000003</v>
      </c>
      <c r="H7" s="6">
        <v>60</v>
      </c>
      <c r="I7" s="11">
        <v>31</v>
      </c>
      <c r="J7" s="36">
        <v>44134</v>
      </c>
      <c r="K7" s="20" t="s">
        <v>723</v>
      </c>
      <c r="L7" s="20" t="s">
        <v>862</v>
      </c>
      <c r="M7" s="20" t="s">
        <v>863</v>
      </c>
      <c r="O7" s="28" t="s">
        <v>730</v>
      </c>
      <c r="P7" s="28" t="s">
        <v>729</v>
      </c>
      <c r="Q7" s="28" t="s">
        <v>728</v>
      </c>
      <c r="R7" s="28" t="s">
        <v>727</v>
      </c>
      <c r="S7" s="28" t="s">
        <v>726</v>
      </c>
      <c r="T7" s="28" t="s">
        <v>725</v>
      </c>
      <c r="U7" s="28" t="s">
        <v>724</v>
      </c>
      <c r="V7" s="28" t="s">
        <v>723</v>
      </c>
      <c r="W7" s="28" t="s">
        <v>722</v>
      </c>
      <c r="X7" s="28" t="s">
        <v>721</v>
      </c>
      <c r="Y7" s="26" t="s">
        <v>709</v>
      </c>
    </row>
    <row r="8" spans="1:25" x14ac:dyDescent="0.2">
      <c r="A8" s="1">
        <v>5</v>
      </c>
      <c r="C8" s="7" t="s">
        <v>63</v>
      </c>
      <c r="D8" s="8" t="s">
        <v>389</v>
      </c>
      <c r="E8" s="8">
        <v>2637</v>
      </c>
      <c r="F8" s="8" t="s">
        <v>225</v>
      </c>
      <c r="G8" s="8">
        <v>281.66000000000003</v>
      </c>
      <c r="H8" s="8">
        <v>60</v>
      </c>
      <c r="I8" s="12">
        <v>30</v>
      </c>
      <c r="J8" s="13">
        <v>44134</v>
      </c>
      <c r="K8" s="20" t="s">
        <v>723</v>
      </c>
      <c r="L8" s="20" t="s">
        <v>862</v>
      </c>
      <c r="M8" s="20" t="s">
        <v>863</v>
      </c>
      <c r="O8" s="30">
        <v>1</v>
      </c>
      <c r="P8" s="30">
        <v>2</v>
      </c>
      <c r="Q8" s="30">
        <v>3</v>
      </c>
      <c r="R8" s="30">
        <v>4</v>
      </c>
      <c r="S8" s="30">
        <v>5</v>
      </c>
      <c r="T8" s="30">
        <v>6</v>
      </c>
      <c r="U8" s="30">
        <v>7</v>
      </c>
      <c r="V8" s="30">
        <v>8</v>
      </c>
      <c r="W8" s="30">
        <v>9</v>
      </c>
      <c r="X8" s="30">
        <v>10</v>
      </c>
      <c r="Y8" s="30">
        <v>11</v>
      </c>
    </row>
    <row r="9" spans="1:25" x14ac:dyDescent="0.2">
      <c r="A9" s="1">
        <v>6</v>
      </c>
      <c r="C9" s="5" t="s">
        <v>73</v>
      </c>
      <c r="D9" s="6" t="s">
        <v>390</v>
      </c>
      <c r="E9" s="6">
        <v>5053</v>
      </c>
      <c r="F9" s="6" t="s">
        <v>225</v>
      </c>
      <c r="G9" s="6">
        <v>281.66000000000003</v>
      </c>
      <c r="H9" s="6">
        <v>57</v>
      </c>
      <c r="I9" s="11">
        <v>21</v>
      </c>
      <c r="J9" s="36">
        <v>44134</v>
      </c>
      <c r="K9" s="20" t="s">
        <v>723</v>
      </c>
      <c r="L9" s="20" t="s">
        <v>862</v>
      </c>
      <c r="M9" s="20" t="s">
        <v>863</v>
      </c>
      <c r="O9" s="28" t="s">
        <v>881</v>
      </c>
      <c r="P9" s="29"/>
      <c r="Q9" s="29">
        <f>COUNTIFS($K:$K,"SFO",$L:$L,"747",$M:$M,"CA")</f>
        <v>1</v>
      </c>
      <c r="R9" s="29">
        <f>COUNTIFS($K:$K,"LAX",$L:$L,"747",$M:$M,"CA")</f>
        <v>0</v>
      </c>
      <c r="S9" s="29">
        <f>COUNTIFS($K:$K,"DEN",$L:$L,"747",$M:$M,"CA")</f>
        <v>0</v>
      </c>
      <c r="T9" s="29">
        <f>COUNTIFS($K:$K,"IAH",$L:$L,"747",$M:$M,"CA")</f>
        <v>0</v>
      </c>
      <c r="U9" s="29">
        <f>COUNTIFS($K:$K,"ORD",$L:$L,"747",$M:$M,"CA")</f>
        <v>0</v>
      </c>
      <c r="V9" s="29"/>
      <c r="W9" s="29">
        <f>COUNTIFS($K:$K,"DCA",$L:$L,"747",$M:$M,"CA")</f>
        <v>0</v>
      </c>
      <c r="X9" s="29">
        <f>COUNTIFS($K:$K,"EWR",$L:$L,"747",$M:$M,"CA")</f>
        <v>0</v>
      </c>
      <c r="Y9" s="26">
        <f t="shared" ref="Y9:Y10" si="0">SUM(P9:X9)</f>
        <v>1</v>
      </c>
    </row>
    <row r="10" spans="1:25" x14ac:dyDescent="0.2">
      <c r="A10" s="1">
        <v>7</v>
      </c>
      <c r="C10" s="7" t="s">
        <v>29</v>
      </c>
      <c r="D10" s="8" t="s">
        <v>391</v>
      </c>
      <c r="E10" s="8">
        <v>2377</v>
      </c>
      <c r="F10" s="8" t="s">
        <v>212</v>
      </c>
      <c r="G10" s="8">
        <v>277.70999999999998</v>
      </c>
      <c r="H10" s="8">
        <v>62</v>
      </c>
      <c r="I10" s="12">
        <v>28</v>
      </c>
      <c r="J10" s="13">
        <v>44134</v>
      </c>
      <c r="K10" s="20" t="s">
        <v>722</v>
      </c>
      <c r="L10" s="20" t="s">
        <v>872</v>
      </c>
      <c r="M10" s="20" t="s">
        <v>863</v>
      </c>
      <c r="O10" s="28" t="s">
        <v>882</v>
      </c>
      <c r="P10" s="27"/>
      <c r="Q10" s="27">
        <f>COUNTIFS($K:$K,"SFO",$L:$L,"747",$M:$M,"FO")</f>
        <v>0</v>
      </c>
      <c r="R10" s="27">
        <f>COUNTIFS($K:$K,"LAX",$L:$L,"747",$M:$M,"FO")</f>
        <v>0</v>
      </c>
      <c r="S10" s="27">
        <f>COUNTIFS($K:$K,"DEN",$L:$L,"747",$M:$M,"FO")</f>
        <v>0</v>
      </c>
      <c r="T10" s="27">
        <f>COUNTIFS($K:$K,"IAH",$L:$L,"747",$M:$M,"FO")</f>
        <v>0</v>
      </c>
      <c r="U10" s="27">
        <f>COUNTIFS($K:$K,"ORD",$L:$L,"747",$M:$M,"FO")</f>
        <v>0</v>
      </c>
      <c r="V10" s="27"/>
      <c r="W10" s="27">
        <f>COUNTIFS($K:$K,"DCA",$L:$L,"747",$M:$M,"FO")</f>
        <v>0</v>
      </c>
      <c r="X10" s="27">
        <f>COUNTIFS($K:$K,"EWR",$L:$L,"747",$M:$M,"FO")</f>
        <v>0</v>
      </c>
      <c r="Y10" s="26">
        <f t="shared" si="0"/>
        <v>0</v>
      </c>
    </row>
    <row r="11" spans="1:25" x14ac:dyDescent="0.2">
      <c r="A11" s="1">
        <v>8</v>
      </c>
      <c r="C11" s="5" t="s">
        <v>858</v>
      </c>
      <c r="D11" s="6" t="s">
        <v>857</v>
      </c>
      <c r="E11" s="6">
        <v>6819</v>
      </c>
      <c r="F11" s="6" t="s">
        <v>384</v>
      </c>
      <c r="G11" s="6">
        <v>189.68</v>
      </c>
      <c r="H11" s="6">
        <v>53</v>
      </c>
      <c r="I11" s="11">
        <v>21</v>
      </c>
      <c r="J11" s="36">
        <v>44134</v>
      </c>
      <c r="K11" s="20" t="s">
        <v>722</v>
      </c>
      <c r="L11" s="20" t="s">
        <v>872</v>
      </c>
      <c r="M11" s="20" t="s">
        <v>873</v>
      </c>
      <c r="O11" s="28" t="s">
        <v>720</v>
      </c>
      <c r="P11" s="29"/>
      <c r="Q11" s="37">
        <f>COUNTIFS($K:$K,"SFO",$L:$L,"787",$M:$M,"CA")</f>
        <v>14</v>
      </c>
      <c r="R11" s="37">
        <f>COUNTIFS($K:$K,"LAX",$L:$L,"787",$M:$M,"CA")</f>
        <v>3</v>
      </c>
      <c r="S11" s="37">
        <f>COUNTIFS($K:$K,"DEN",$L:$L,"787",$M:$M,"CA")</f>
        <v>4</v>
      </c>
      <c r="T11" s="37">
        <f>COUNTIFS($K:$K,"IAH",$L:$L,"787",$M:$M,"CA")</f>
        <v>1</v>
      </c>
      <c r="U11" s="37">
        <f>COUNTIFS($K:$K,"ORD",$L:$L,"787",$M:$M,"CA")</f>
        <v>4</v>
      </c>
      <c r="V11" s="29"/>
      <c r="W11" s="37">
        <f>COUNTIFS($K:$K,"DCA",$L:$L,"787",$M:$M,"CA")</f>
        <v>4</v>
      </c>
      <c r="X11" s="37">
        <f>COUNTIFS($K:$K,"EWR",$L:$L,"787",$M:$M,"CA")</f>
        <v>4</v>
      </c>
      <c r="Y11" s="37">
        <f t="shared" ref="Y11:Y20" si="1">SUM(P11:X11)</f>
        <v>34</v>
      </c>
    </row>
    <row r="12" spans="1:25" x14ac:dyDescent="0.2">
      <c r="A12" s="1">
        <v>9</v>
      </c>
      <c r="C12" s="7" t="s">
        <v>309</v>
      </c>
      <c r="D12" s="8" t="s">
        <v>392</v>
      </c>
      <c r="E12" s="8">
        <v>8207</v>
      </c>
      <c r="F12" s="8" t="s">
        <v>384</v>
      </c>
      <c r="G12" s="8">
        <v>240.34</v>
      </c>
      <c r="H12" s="8">
        <v>53</v>
      </c>
      <c r="I12" s="12">
        <v>13</v>
      </c>
      <c r="J12" s="13">
        <v>44134</v>
      </c>
      <c r="K12" s="20" t="s">
        <v>722</v>
      </c>
      <c r="L12" s="20" t="s">
        <v>872</v>
      </c>
      <c r="M12" s="20" t="s">
        <v>873</v>
      </c>
      <c r="O12" s="28" t="s">
        <v>719</v>
      </c>
      <c r="P12" s="27"/>
      <c r="Q12" s="37">
        <f>COUNTIFS($K:$K,"SFO",$L:$L,"787",$M:$M,"FO")</f>
        <v>11</v>
      </c>
      <c r="R12" s="37">
        <f>COUNTIFS($K:$K,"LAX",$L:$L,"787",$M:$M,"FO")</f>
        <v>3</v>
      </c>
      <c r="S12" s="37">
        <f>COUNTIFS($K:$K,"DEN",$L:$L,"787",$M:$M,"FO")</f>
        <v>6</v>
      </c>
      <c r="T12" s="37">
        <f>COUNTIFS($K:$K,"IAH",$L:$L,"787",$M:$M,"FO")</f>
        <v>1</v>
      </c>
      <c r="U12" s="37">
        <f>COUNTIFS($K:$K,"ORD",$L:$L,"787",$M:$M,"FO")</f>
        <v>6</v>
      </c>
      <c r="V12" s="27"/>
      <c r="W12" s="37">
        <f>COUNTIFS($K:$K,"DCA",$L:$L,"787",$M:$M,"FO")</f>
        <v>2</v>
      </c>
      <c r="X12" s="37">
        <f>COUNTIFS($K:$K,"EWR",$L:$L,"787",$M:$M,"FO")</f>
        <v>3</v>
      </c>
      <c r="Y12" s="37">
        <f t="shared" si="1"/>
        <v>32</v>
      </c>
    </row>
    <row r="13" spans="1:25" x14ac:dyDescent="0.2">
      <c r="A13" s="1">
        <v>10</v>
      </c>
      <c r="C13" s="5" t="s">
        <v>287</v>
      </c>
      <c r="D13" s="6" t="s">
        <v>393</v>
      </c>
      <c r="E13" s="6">
        <v>1717</v>
      </c>
      <c r="F13" s="6" t="s">
        <v>224</v>
      </c>
      <c r="G13" s="6">
        <v>281.66000000000003</v>
      </c>
      <c r="H13" s="6">
        <v>60</v>
      </c>
      <c r="I13" s="11">
        <v>30</v>
      </c>
      <c r="J13" s="36">
        <v>44134</v>
      </c>
      <c r="K13" s="20" t="s">
        <v>722</v>
      </c>
      <c r="L13" s="20" t="s">
        <v>862</v>
      </c>
      <c r="M13" s="20" t="s">
        <v>863</v>
      </c>
      <c r="O13" s="28" t="s">
        <v>717</v>
      </c>
      <c r="P13" s="29"/>
      <c r="Q13" s="29">
        <f>COUNTIFS($K:$K,"SFO",$L:$L,"777",$M:$M,"CA")</f>
        <v>24</v>
      </c>
      <c r="R13" s="29"/>
      <c r="S13" s="29">
        <f>COUNTIFS($K:$K,"DEN",$L:$L,"777",$M:$M,"CA")</f>
        <v>0</v>
      </c>
      <c r="T13" s="29">
        <f>COUNTIFS($K:$K,"IAH",$L:$L,"777",$M:$M,"CA")</f>
        <v>2</v>
      </c>
      <c r="U13" s="29">
        <f>COUNTIFS($K:$K,"ORD",$L:$L,"777",$M:$M,"CA")</f>
        <v>6</v>
      </c>
      <c r="V13" s="29"/>
      <c r="W13" s="29">
        <f>COUNTIFS($K:$K,"DCA",$L:$L,"777",$M:$M,"CA")</f>
        <v>3</v>
      </c>
      <c r="X13" s="29">
        <f>COUNTIFS($K:$K,"EWR",$L:$L,"777",$M:$M,"CA")</f>
        <v>12</v>
      </c>
      <c r="Y13" s="26">
        <f t="shared" si="1"/>
        <v>47</v>
      </c>
    </row>
    <row r="14" spans="1:25" x14ac:dyDescent="0.2">
      <c r="A14" s="1">
        <v>11</v>
      </c>
      <c r="C14" s="7" t="s">
        <v>82</v>
      </c>
      <c r="D14" s="8" t="s">
        <v>394</v>
      </c>
      <c r="E14" s="8">
        <v>2081</v>
      </c>
      <c r="F14" s="8" t="s">
        <v>224</v>
      </c>
      <c r="G14" s="8">
        <v>281.66000000000003</v>
      </c>
      <c r="H14" s="8">
        <v>62</v>
      </c>
      <c r="I14" s="12">
        <v>30</v>
      </c>
      <c r="J14" s="13">
        <v>44134</v>
      </c>
      <c r="K14" s="20" t="s">
        <v>722</v>
      </c>
      <c r="L14" s="20" t="s">
        <v>862</v>
      </c>
      <c r="M14" s="20" t="s">
        <v>863</v>
      </c>
      <c r="O14" s="28" t="s">
        <v>716</v>
      </c>
      <c r="P14" s="27"/>
      <c r="Q14" s="27">
        <f>COUNTIFS($K:$K,"SFO",$L:$L,"777",$M:$M,"FO")</f>
        <v>15</v>
      </c>
      <c r="R14" s="27"/>
      <c r="S14" s="27">
        <f>COUNTIFS($K:$K,"DEN",$L:$L,"777",$M:$M,"FO")</f>
        <v>1</v>
      </c>
      <c r="T14" s="27">
        <f>COUNTIFS($K:$K,"IAH",$L:$L,"777",$M:$M,"FO")</f>
        <v>5</v>
      </c>
      <c r="U14" s="27">
        <f>COUNTIFS($K:$K,"ORD",$L:$L,"777",$M:$M,"FO")</f>
        <v>3</v>
      </c>
      <c r="V14" s="27"/>
      <c r="W14" s="27">
        <f>COUNTIFS($K:$K,"DCA",$L:$L,"777",$M:$M,"FO")</f>
        <v>4</v>
      </c>
      <c r="X14" s="27">
        <f>COUNTIFS($K:$K,"EWR",$L:$L,"777",$M:$M,"FO")</f>
        <v>18</v>
      </c>
      <c r="Y14" s="26">
        <f t="shared" si="1"/>
        <v>46</v>
      </c>
    </row>
    <row r="15" spans="1:25" x14ac:dyDescent="0.2">
      <c r="A15" s="1">
        <v>12</v>
      </c>
      <c r="C15" s="5" t="s">
        <v>53</v>
      </c>
      <c r="D15" s="6" t="s">
        <v>395</v>
      </c>
      <c r="E15" s="6">
        <v>3135</v>
      </c>
      <c r="F15" s="6" t="s">
        <v>224</v>
      </c>
      <c r="G15" s="6">
        <v>281.66000000000003</v>
      </c>
      <c r="H15" s="6">
        <v>60</v>
      </c>
      <c r="I15" s="11">
        <v>25</v>
      </c>
      <c r="J15" s="36">
        <v>44134</v>
      </c>
      <c r="K15" s="20" t="s">
        <v>722</v>
      </c>
      <c r="L15" s="20" t="s">
        <v>862</v>
      </c>
      <c r="M15" s="20" t="s">
        <v>863</v>
      </c>
      <c r="O15" s="28" t="s">
        <v>715</v>
      </c>
      <c r="P15" s="29"/>
      <c r="Q15" s="29">
        <f>COUNTIFS($K:$K,"SFO",$L:$L,"756",$M:$M,"CA")</f>
        <v>1</v>
      </c>
      <c r="R15" s="29">
        <f>COUNTIFS($K:$K,"LAX",$L:$L,"756",$M:$M,"CA")</f>
        <v>3</v>
      </c>
      <c r="S15" s="29">
        <f>COUNTIFS($K:$K,"DEN",$L:$L,"756",$M:$M,"CA")</f>
        <v>0</v>
      </c>
      <c r="T15" s="29">
        <f>COUNTIFS($K:$K,"IAH",$L:$L,"756",$M:$M,"CA")</f>
        <v>1</v>
      </c>
      <c r="U15" s="29">
        <f>COUNTIFS($K:$K,"ORD",$L:$L,"756",$M:$M,"CA")</f>
        <v>9</v>
      </c>
      <c r="V15" s="29"/>
      <c r="W15" s="29">
        <f>COUNTIFS($K:$K,"DCA",$L:$L,"756",$M:$M,"CA")</f>
        <v>5</v>
      </c>
      <c r="X15" s="29">
        <f>COUNTIFS($K:$K,"EWR",$L:$L,"756",$M:$M,"CA")</f>
        <v>14</v>
      </c>
      <c r="Y15" s="26">
        <f t="shared" si="1"/>
        <v>33</v>
      </c>
    </row>
    <row r="16" spans="1:25" x14ac:dyDescent="0.2">
      <c r="A16" s="1">
        <v>13</v>
      </c>
      <c r="C16" s="7" t="s">
        <v>74</v>
      </c>
      <c r="D16" s="8" t="s">
        <v>396</v>
      </c>
      <c r="E16" s="8">
        <v>3709</v>
      </c>
      <c r="F16" s="8" t="s">
        <v>224</v>
      </c>
      <c r="G16" s="8">
        <v>281.66000000000003</v>
      </c>
      <c r="H16" s="8">
        <v>56</v>
      </c>
      <c r="I16" s="12">
        <v>22</v>
      </c>
      <c r="J16" s="13">
        <v>44134</v>
      </c>
      <c r="K16" s="20" t="s">
        <v>722</v>
      </c>
      <c r="L16" s="20" t="s">
        <v>862</v>
      </c>
      <c r="M16" s="20" t="s">
        <v>863</v>
      </c>
      <c r="O16" s="28" t="s">
        <v>714</v>
      </c>
      <c r="P16" s="27"/>
      <c r="Q16" s="27">
        <f>COUNTIFS($K:$K,"SFO",$L:$L,"756",$M:$M,"FO")</f>
        <v>1</v>
      </c>
      <c r="R16" s="27">
        <f>COUNTIFS($K:$K,"LAX",$L:$L,"756",$M:$M,"FO")</f>
        <v>1</v>
      </c>
      <c r="S16" s="27">
        <f>COUNTIFS($K:$K,"DEN",$L:$L,"756",$M:$M,"FO")</f>
        <v>1</v>
      </c>
      <c r="T16" s="27">
        <f>COUNTIFS($K:$K,"IAH",$L:$L,"756",$M:$M,"FO")</f>
        <v>1</v>
      </c>
      <c r="U16" s="27">
        <f>COUNTIFS($K:$K,"ORD",$L:$L,"756",$M:$M,"FO")</f>
        <v>1</v>
      </c>
      <c r="V16" s="27"/>
      <c r="W16" s="27">
        <f>COUNTIFS($K:$K,"DCA",$L:$L,"756",$M:$M,"FO")</f>
        <v>2</v>
      </c>
      <c r="X16" s="27">
        <f>COUNTIFS($K:$K,"EWR",$L:$L,"756",$M:$M,"FO")</f>
        <v>9</v>
      </c>
      <c r="Y16" s="26">
        <f t="shared" si="1"/>
        <v>16</v>
      </c>
    </row>
    <row r="17" spans="1:25" x14ac:dyDescent="0.2">
      <c r="A17" s="1">
        <v>14</v>
      </c>
      <c r="C17" s="5" t="s">
        <v>856</v>
      </c>
      <c r="D17" s="6" t="s">
        <v>855</v>
      </c>
      <c r="E17" s="6">
        <v>4791</v>
      </c>
      <c r="F17" s="6" t="s">
        <v>224</v>
      </c>
      <c r="G17" s="6">
        <v>281.66000000000003</v>
      </c>
      <c r="H17" s="6">
        <v>59</v>
      </c>
      <c r="I17" s="11">
        <v>23</v>
      </c>
      <c r="J17" s="36">
        <v>44134</v>
      </c>
      <c r="K17" s="20" t="s">
        <v>722</v>
      </c>
      <c r="L17" s="20" t="s">
        <v>862</v>
      </c>
      <c r="M17" s="20" t="s">
        <v>863</v>
      </c>
      <c r="O17" s="28" t="s">
        <v>713</v>
      </c>
      <c r="P17" s="29">
        <f>COUNTIFS($K:$K,"GUM",$L:$L,"737",$M:$M,"CA")</f>
        <v>3</v>
      </c>
      <c r="Q17" s="29">
        <f>COUNTIFS($K:$K,"SFO",$L:$L,"737",$M:$M,"CA")</f>
        <v>11</v>
      </c>
      <c r="R17" s="29">
        <f>COUNTIFS($K:$K,"LAX",$L:$L,"737",$M:$M,"CA")</f>
        <v>9</v>
      </c>
      <c r="S17" s="29">
        <f>COUNTIFS($K:$K,"DEN",$L:$L,"737",$M:$M,"CA")</f>
        <v>8</v>
      </c>
      <c r="T17" s="29">
        <f>COUNTIFS($K:$K,"IAH",$L:$L,"737",$M:$M,"CA")</f>
        <v>15</v>
      </c>
      <c r="U17" s="29">
        <f>COUNTIFS($K:$K,"ORD",$L:$L,"737",$M:$M,"CA")</f>
        <v>9</v>
      </c>
      <c r="V17" s="29">
        <f>COUNTIFS($K:$K,"CLE",$L:$L,"737",$M:$M,"CA")</f>
        <v>6</v>
      </c>
      <c r="W17" s="29">
        <f>COUNTIFS($K:$K,"DCA",$L:$L,"737",$M:$M,"CA")</f>
        <v>6</v>
      </c>
      <c r="X17" s="29">
        <f>COUNTIFS($K:$K,"EWR",$L:$L,"737",$M:$M,"CA")</f>
        <v>6</v>
      </c>
      <c r="Y17" s="26">
        <f t="shared" si="1"/>
        <v>73</v>
      </c>
    </row>
    <row r="18" spans="1:25" x14ac:dyDescent="0.2">
      <c r="A18" s="1">
        <v>15</v>
      </c>
      <c r="C18" s="7" t="s">
        <v>59</v>
      </c>
      <c r="D18" s="8" t="s">
        <v>397</v>
      </c>
      <c r="E18" s="8">
        <v>7185</v>
      </c>
      <c r="F18" s="8" t="s">
        <v>224</v>
      </c>
      <c r="G18" s="8">
        <v>281.66000000000003</v>
      </c>
      <c r="H18" s="8">
        <v>58</v>
      </c>
      <c r="I18" s="12">
        <v>21</v>
      </c>
      <c r="J18" s="13">
        <v>44134</v>
      </c>
      <c r="K18" s="20" t="s">
        <v>722</v>
      </c>
      <c r="L18" s="20" t="s">
        <v>862</v>
      </c>
      <c r="M18" s="20" t="s">
        <v>863</v>
      </c>
      <c r="O18" s="28" t="s">
        <v>712</v>
      </c>
      <c r="P18" s="27">
        <f>COUNTIFS($K:$K,"GUM",$L:$L,"737",$M:$M,"FO")</f>
        <v>0</v>
      </c>
      <c r="Q18" s="27">
        <f>COUNTIFS($K:$K,"SFO",$L:$L,"737",$M:$M,"FO")</f>
        <v>1</v>
      </c>
      <c r="R18" s="27">
        <f>COUNTIFS($K:$K,"LAX",$L:$L,"737",$M:$M,"FO")</f>
        <v>2</v>
      </c>
      <c r="S18" s="27">
        <f>COUNTIFS($K:$K,"DEN",$L:$L,"737",$M:$M,"FO")</f>
        <v>4</v>
      </c>
      <c r="T18" s="27">
        <f>COUNTIFS($K:$K,"IAH",$L:$L,"737",$M:$M,"FO")</f>
        <v>5</v>
      </c>
      <c r="U18" s="27">
        <f>COUNTIFS($K:$K,"ORD",$L:$L,"737",$M:$M,"FO")</f>
        <v>3</v>
      </c>
      <c r="V18" s="27">
        <f>COUNTIFS($K:$K,"CLE",$L:$L,"737",$M:$M,"FO")</f>
        <v>0</v>
      </c>
      <c r="W18" s="27">
        <f>COUNTIFS($K:$K,"DCA",$L:$L,"737",$M:$M,"FO")</f>
        <v>3</v>
      </c>
      <c r="X18" s="27">
        <f>COUNTIFS($K:$K,"EWR",$L:$L,"737",$M:$M,"FO")</f>
        <v>2</v>
      </c>
      <c r="Y18" s="26">
        <f t="shared" si="1"/>
        <v>20</v>
      </c>
    </row>
    <row r="19" spans="1:25" x14ac:dyDescent="0.2">
      <c r="A19" s="1">
        <v>16</v>
      </c>
      <c r="C19" s="5" t="s">
        <v>854</v>
      </c>
      <c r="D19" s="6" t="s">
        <v>853</v>
      </c>
      <c r="E19" s="6">
        <v>7558</v>
      </c>
      <c r="F19" s="6" t="s">
        <v>848</v>
      </c>
      <c r="G19" s="6">
        <v>192.38</v>
      </c>
      <c r="H19" s="6">
        <v>55</v>
      </c>
      <c r="I19" s="11">
        <v>21</v>
      </c>
      <c r="J19" s="36">
        <v>44134</v>
      </c>
      <c r="K19" s="20" t="s">
        <v>722</v>
      </c>
      <c r="L19" s="20" t="s">
        <v>862</v>
      </c>
      <c r="M19" s="20" t="s">
        <v>873</v>
      </c>
      <c r="O19" s="28" t="s">
        <v>711</v>
      </c>
      <c r="P19" s="29"/>
      <c r="Q19" s="29">
        <f>COUNTIFS($K:$K,"SFO",$L:$L,"320",$M:$M,"CA")</f>
        <v>8</v>
      </c>
      <c r="R19" s="29">
        <f>COUNTIFS($K:$K,"LAX",$L:$L,"320",$M:$M,"CA")</f>
        <v>2</v>
      </c>
      <c r="S19" s="29">
        <f>COUNTIFS($K:$K,"DEN",$L:$L,"320",$M:$M,"CA")</f>
        <v>13</v>
      </c>
      <c r="T19" s="29">
        <f>COUNTIFS($K:$K,"IAH",$L:$L,"320",$M:$M,"CA")</f>
        <v>7</v>
      </c>
      <c r="U19" s="29">
        <f>COUNTIFS($K:$K,"ORD",$L:$L,"320",$M:$M,"CA")</f>
        <v>10</v>
      </c>
      <c r="V19" s="29"/>
      <c r="W19" s="29">
        <f>COUNTIFS($K:$K,"DCA",$L:$L,"320",$M:$M,"CA")</f>
        <v>1</v>
      </c>
      <c r="X19" s="29">
        <f>COUNTIFS($K:$K,"EWR",$L:$L,"320",$M:$M,"CA")</f>
        <v>4</v>
      </c>
      <c r="Y19" s="26">
        <f t="shared" si="1"/>
        <v>45</v>
      </c>
    </row>
    <row r="20" spans="1:25" x14ac:dyDescent="0.2">
      <c r="A20" s="1">
        <v>17</v>
      </c>
      <c r="C20" s="7" t="s">
        <v>852</v>
      </c>
      <c r="D20" s="8" t="s">
        <v>851</v>
      </c>
      <c r="E20" s="8">
        <v>8679</v>
      </c>
      <c r="F20" s="8" t="s">
        <v>848</v>
      </c>
      <c r="G20" s="8">
        <v>192.38</v>
      </c>
      <c r="H20" s="8">
        <v>53</v>
      </c>
      <c r="I20" s="12">
        <v>20</v>
      </c>
      <c r="J20" s="13">
        <v>44134</v>
      </c>
      <c r="K20" s="20" t="s">
        <v>722</v>
      </c>
      <c r="L20" s="20" t="s">
        <v>862</v>
      </c>
      <c r="M20" s="20" t="s">
        <v>873</v>
      </c>
      <c r="O20" s="28" t="s">
        <v>710</v>
      </c>
      <c r="P20" s="27"/>
      <c r="Q20" s="27">
        <f>COUNTIFS($K:$K,"SFO",$L:$L,"320",$M:$M,"FO")</f>
        <v>1</v>
      </c>
      <c r="R20" s="27">
        <f>COUNTIFS($K:$K,"LAX",$L:$L,"320",$M:$M,"FO")</f>
        <v>2</v>
      </c>
      <c r="S20" s="27">
        <f>COUNTIFS($K:$K,"DEN",$L:$L,"320",$M:$M,"FO")</f>
        <v>4</v>
      </c>
      <c r="T20" s="27">
        <f>COUNTIFS($K:$K,"IAH",$L:$L,"320",$M:$M,"FO")</f>
        <v>2</v>
      </c>
      <c r="U20" s="27">
        <f>COUNTIFS($K:$K,"ORD",$L:$L,"320",$M:$M,"FO")</f>
        <v>5</v>
      </c>
      <c r="V20" s="27"/>
      <c r="W20" s="27">
        <f>COUNTIFS($K:$K,"DCA",$L:$L,"320",$M:$M,"FO")</f>
        <v>2</v>
      </c>
      <c r="X20" s="27">
        <f>COUNTIFS($K:$K,"EWR",$L:$L,"320",$M:$M,"FO")</f>
        <v>0</v>
      </c>
      <c r="Y20" s="26">
        <f t="shared" si="1"/>
        <v>16</v>
      </c>
    </row>
    <row r="21" spans="1:25" ht="13.5" thickBot="1" x14ac:dyDescent="0.25">
      <c r="A21" s="1">
        <v>18</v>
      </c>
      <c r="C21" s="5" t="s">
        <v>850</v>
      </c>
      <c r="D21" s="6" t="s">
        <v>849</v>
      </c>
      <c r="E21" s="6">
        <v>8864</v>
      </c>
      <c r="F21" s="6" t="s">
        <v>848</v>
      </c>
      <c r="G21" s="6">
        <v>192.38</v>
      </c>
      <c r="H21" s="6">
        <v>53</v>
      </c>
      <c r="I21" s="11">
        <v>19</v>
      </c>
      <c r="J21" s="36">
        <v>44134</v>
      </c>
      <c r="K21" s="20" t="s">
        <v>722</v>
      </c>
      <c r="L21" s="20" t="s">
        <v>862</v>
      </c>
      <c r="M21" s="20" t="s">
        <v>873</v>
      </c>
      <c r="O21" s="26" t="s">
        <v>709</v>
      </c>
      <c r="P21" s="26">
        <f t="shared" ref="P21:Y21" si="2">SUM(P9:P20)</f>
        <v>3</v>
      </c>
      <c r="Q21" s="26">
        <f t="shared" si="2"/>
        <v>88</v>
      </c>
      <c r="R21" s="26">
        <f t="shared" si="2"/>
        <v>25</v>
      </c>
      <c r="S21" s="26">
        <f t="shared" si="2"/>
        <v>41</v>
      </c>
      <c r="T21" s="26">
        <f t="shared" si="2"/>
        <v>40</v>
      </c>
      <c r="U21" s="26">
        <f t="shared" si="2"/>
        <v>56</v>
      </c>
      <c r="V21" s="26">
        <f t="shared" si="2"/>
        <v>6</v>
      </c>
      <c r="W21" s="26">
        <f t="shared" si="2"/>
        <v>32</v>
      </c>
      <c r="X21" s="26">
        <f t="shared" si="2"/>
        <v>72</v>
      </c>
      <c r="Y21" s="25">
        <f t="shared" si="2"/>
        <v>363</v>
      </c>
    </row>
    <row r="22" spans="1:25" x14ac:dyDescent="0.2">
      <c r="A22" s="1">
        <v>19</v>
      </c>
      <c r="C22" s="7" t="s">
        <v>355</v>
      </c>
      <c r="D22" s="8" t="s">
        <v>399</v>
      </c>
      <c r="E22" s="8">
        <v>1866</v>
      </c>
      <c r="F22" s="8" t="s">
        <v>237</v>
      </c>
      <c r="G22" s="8">
        <v>351.87</v>
      </c>
      <c r="H22" s="8">
        <v>60</v>
      </c>
      <c r="I22" s="12">
        <v>30</v>
      </c>
      <c r="J22" s="13">
        <v>44134</v>
      </c>
      <c r="K22" s="20" t="s">
        <v>722</v>
      </c>
      <c r="L22" s="20" t="s">
        <v>874</v>
      </c>
      <c r="M22" s="20" t="s">
        <v>863</v>
      </c>
    </row>
    <row r="23" spans="1:25" x14ac:dyDescent="0.2">
      <c r="A23" s="1">
        <v>20</v>
      </c>
      <c r="C23" s="5" t="s">
        <v>331</v>
      </c>
      <c r="D23" s="6" t="s">
        <v>400</v>
      </c>
      <c r="E23" s="6">
        <v>2339</v>
      </c>
      <c r="F23" s="6" t="s">
        <v>237</v>
      </c>
      <c r="G23" s="6">
        <v>291.10000000000002</v>
      </c>
      <c r="H23" s="6">
        <v>61</v>
      </c>
      <c r="I23" s="11">
        <v>28</v>
      </c>
      <c r="J23" s="36">
        <v>44134</v>
      </c>
      <c r="K23" s="20" t="s">
        <v>722</v>
      </c>
      <c r="L23" s="20" t="s">
        <v>874</v>
      </c>
      <c r="M23" s="20" t="s">
        <v>863</v>
      </c>
      <c r="O23" s="1" t="s">
        <v>879</v>
      </c>
      <c r="S23" s="1">
        <f>COUNTIF(J4:J366,"=44134")</f>
        <v>297</v>
      </c>
    </row>
    <row r="24" spans="1:25" x14ac:dyDescent="0.2">
      <c r="A24" s="1">
        <v>21</v>
      </c>
      <c r="C24" s="7" t="s">
        <v>328</v>
      </c>
      <c r="D24" s="8" t="s">
        <v>401</v>
      </c>
      <c r="E24" s="8">
        <v>2447</v>
      </c>
      <c r="F24" s="8" t="s">
        <v>237</v>
      </c>
      <c r="G24" s="8">
        <v>291.10000000000002</v>
      </c>
      <c r="H24" s="8">
        <v>64</v>
      </c>
      <c r="I24" s="12">
        <v>27</v>
      </c>
      <c r="J24" s="13">
        <v>44134</v>
      </c>
      <c r="K24" s="20" t="s">
        <v>722</v>
      </c>
      <c r="L24" s="20" t="s">
        <v>874</v>
      </c>
      <c r="M24" s="20" t="s">
        <v>863</v>
      </c>
      <c r="O24" s="38" t="s">
        <v>880</v>
      </c>
      <c r="P24" s="38"/>
      <c r="Q24" s="38"/>
      <c r="R24" s="38"/>
      <c r="S24" s="38">
        <f>COUNTIF(J4:J366,"=44287")</f>
        <v>66</v>
      </c>
    </row>
    <row r="25" spans="1:25" ht="13.5" thickBot="1" x14ac:dyDescent="0.25">
      <c r="A25" s="1">
        <v>22</v>
      </c>
      <c r="C25" s="5" t="s">
        <v>107</v>
      </c>
      <c r="D25" s="6" t="s">
        <v>402</v>
      </c>
      <c r="E25" s="6">
        <v>3244</v>
      </c>
      <c r="F25" s="6" t="s">
        <v>237</v>
      </c>
      <c r="G25" s="6">
        <v>291.10000000000002</v>
      </c>
      <c r="H25" s="6">
        <v>56</v>
      </c>
      <c r="I25" s="11">
        <v>25</v>
      </c>
      <c r="J25" s="36">
        <v>44134</v>
      </c>
      <c r="K25" s="20" t="s">
        <v>722</v>
      </c>
      <c r="L25" s="20" t="s">
        <v>874</v>
      </c>
      <c r="M25" s="20" t="s">
        <v>863</v>
      </c>
      <c r="R25" s="1" t="s">
        <v>883</v>
      </c>
      <c r="S25" s="25">
        <f>SUM(S23:S24)</f>
        <v>363</v>
      </c>
    </row>
    <row r="26" spans="1:25" x14ac:dyDescent="0.2">
      <c r="A26" s="1">
        <v>23</v>
      </c>
      <c r="C26" s="7" t="s">
        <v>300</v>
      </c>
      <c r="D26" s="8" t="s">
        <v>403</v>
      </c>
      <c r="E26" s="8">
        <v>4149</v>
      </c>
      <c r="F26" s="8" t="s">
        <v>237</v>
      </c>
      <c r="G26" s="8">
        <v>291.10000000000002</v>
      </c>
      <c r="H26" s="8">
        <v>59</v>
      </c>
      <c r="I26" s="12">
        <v>24</v>
      </c>
      <c r="J26" s="13">
        <v>44134</v>
      </c>
      <c r="K26" s="20" t="s">
        <v>722</v>
      </c>
      <c r="L26" s="20" t="s">
        <v>874</v>
      </c>
      <c r="M26" s="20" t="s">
        <v>863</v>
      </c>
    </row>
    <row r="27" spans="1:25" x14ac:dyDescent="0.2">
      <c r="A27" s="1">
        <v>24</v>
      </c>
      <c r="C27" s="5" t="s">
        <v>108</v>
      </c>
      <c r="D27" s="6" t="s">
        <v>405</v>
      </c>
      <c r="E27" s="6">
        <v>5166</v>
      </c>
      <c r="F27" s="6" t="s">
        <v>238</v>
      </c>
      <c r="G27" s="6">
        <v>240.34</v>
      </c>
      <c r="H27" s="6">
        <v>60</v>
      </c>
      <c r="I27" s="11">
        <v>23</v>
      </c>
      <c r="J27" s="36">
        <v>44134</v>
      </c>
      <c r="K27" s="20" t="s">
        <v>722</v>
      </c>
      <c r="L27" s="20" t="s">
        <v>874</v>
      </c>
      <c r="M27" s="20" t="s">
        <v>873</v>
      </c>
    </row>
    <row r="28" spans="1:25" x14ac:dyDescent="0.2">
      <c r="A28" s="1">
        <v>25</v>
      </c>
      <c r="C28" s="7" t="s">
        <v>115</v>
      </c>
      <c r="D28" s="8" t="s">
        <v>406</v>
      </c>
      <c r="E28" s="8">
        <v>8237</v>
      </c>
      <c r="F28" s="8" t="s">
        <v>238</v>
      </c>
      <c r="G28" s="8">
        <v>198.82</v>
      </c>
      <c r="H28" s="8">
        <v>61</v>
      </c>
      <c r="I28" s="12">
        <v>20</v>
      </c>
      <c r="J28" s="13">
        <v>44134</v>
      </c>
      <c r="K28" s="20" t="s">
        <v>722</v>
      </c>
      <c r="L28" s="20" t="s">
        <v>874</v>
      </c>
      <c r="M28" s="20" t="s">
        <v>873</v>
      </c>
    </row>
    <row r="29" spans="1:25" x14ac:dyDescent="0.2">
      <c r="A29" s="1">
        <v>26</v>
      </c>
      <c r="C29" s="5" t="s">
        <v>847</v>
      </c>
      <c r="D29" s="6" t="s">
        <v>846</v>
      </c>
      <c r="E29" s="6">
        <v>423</v>
      </c>
      <c r="F29" s="6" t="s">
        <v>383</v>
      </c>
      <c r="G29" s="6">
        <v>351.87</v>
      </c>
      <c r="H29" s="6">
        <v>64</v>
      </c>
      <c r="I29" s="11">
        <v>35</v>
      </c>
      <c r="J29" s="36">
        <v>44134</v>
      </c>
      <c r="K29" s="20" t="s">
        <v>722</v>
      </c>
      <c r="L29" s="20" t="s">
        <v>875</v>
      </c>
      <c r="M29" s="20" t="s">
        <v>863</v>
      </c>
    </row>
    <row r="30" spans="1:25" x14ac:dyDescent="0.2">
      <c r="A30" s="1">
        <v>27</v>
      </c>
      <c r="C30" s="7" t="s">
        <v>308</v>
      </c>
      <c r="D30" s="8" t="s">
        <v>407</v>
      </c>
      <c r="E30" s="8">
        <v>1086</v>
      </c>
      <c r="F30" s="8" t="s">
        <v>383</v>
      </c>
      <c r="G30" s="8">
        <v>351.87</v>
      </c>
      <c r="H30" s="8">
        <v>64</v>
      </c>
      <c r="I30" s="12">
        <v>31</v>
      </c>
      <c r="J30" s="13">
        <v>44134</v>
      </c>
      <c r="K30" s="20" t="s">
        <v>722</v>
      </c>
      <c r="L30" s="20" t="s">
        <v>875</v>
      </c>
      <c r="M30" s="20" t="s">
        <v>863</v>
      </c>
    </row>
    <row r="31" spans="1:25" x14ac:dyDescent="0.2">
      <c r="A31" s="1">
        <v>28</v>
      </c>
      <c r="C31" s="5" t="s">
        <v>365</v>
      </c>
      <c r="D31" s="6" t="s">
        <v>408</v>
      </c>
      <c r="E31" s="6">
        <v>1741</v>
      </c>
      <c r="F31" s="6" t="s">
        <v>383</v>
      </c>
      <c r="G31" s="6">
        <v>351.87</v>
      </c>
      <c r="H31" s="6">
        <v>59</v>
      </c>
      <c r="I31" s="11">
        <v>30</v>
      </c>
      <c r="J31" s="36">
        <v>44134</v>
      </c>
      <c r="K31" s="20" t="s">
        <v>722</v>
      </c>
      <c r="L31" s="20" t="s">
        <v>875</v>
      </c>
      <c r="M31" s="20" t="s">
        <v>863</v>
      </c>
    </row>
    <row r="32" spans="1:25" x14ac:dyDescent="0.2">
      <c r="A32" s="1">
        <v>29</v>
      </c>
      <c r="C32" s="7" t="s">
        <v>156</v>
      </c>
      <c r="D32" s="8" t="s">
        <v>409</v>
      </c>
      <c r="E32" s="8">
        <v>1518</v>
      </c>
      <c r="F32" s="8" t="s">
        <v>251</v>
      </c>
      <c r="G32" s="8">
        <v>240.34</v>
      </c>
      <c r="H32" s="8">
        <v>62</v>
      </c>
      <c r="I32" s="12">
        <v>31</v>
      </c>
      <c r="J32" s="13">
        <v>44134</v>
      </c>
      <c r="K32" s="20" t="s">
        <v>722</v>
      </c>
      <c r="L32" s="20" t="s">
        <v>875</v>
      </c>
      <c r="M32" s="20" t="s">
        <v>873</v>
      </c>
    </row>
    <row r="33" spans="1:13" x14ac:dyDescent="0.2">
      <c r="A33" s="1">
        <v>30</v>
      </c>
      <c r="C33" s="5" t="s">
        <v>161</v>
      </c>
      <c r="D33" s="6" t="s">
        <v>410</v>
      </c>
      <c r="E33" s="6">
        <v>2393</v>
      </c>
      <c r="F33" s="6" t="s">
        <v>251</v>
      </c>
      <c r="G33" s="6">
        <v>240.34</v>
      </c>
      <c r="H33" s="6">
        <v>59</v>
      </c>
      <c r="I33" s="11">
        <v>28</v>
      </c>
      <c r="J33" s="36">
        <v>44134</v>
      </c>
      <c r="K33" s="20" t="s">
        <v>722</v>
      </c>
      <c r="L33" s="20" t="s">
        <v>875</v>
      </c>
      <c r="M33" s="20" t="s">
        <v>873</v>
      </c>
    </row>
    <row r="34" spans="1:13" x14ac:dyDescent="0.2">
      <c r="A34" s="1">
        <v>31</v>
      </c>
      <c r="C34" s="7" t="s">
        <v>160</v>
      </c>
      <c r="D34" s="8" t="s">
        <v>411</v>
      </c>
      <c r="E34" s="8">
        <v>2468</v>
      </c>
      <c r="F34" s="8" t="s">
        <v>251</v>
      </c>
      <c r="G34" s="8">
        <v>240.34</v>
      </c>
      <c r="H34" s="8">
        <v>63</v>
      </c>
      <c r="I34" s="12">
        <v>27</v>
      </c>
      <c r="J34" s="13">
        <v>44134</v>
      </c>
      <c r="K34" s="20" t="s">
        <v>722</v>
      </c>
      <c r="L34" s="20" t="s">
        <v>875</v>
      </c>
      <c r="M34" s="20" t="s">
        <v>873</v>
      </c>
    </row>
    <row r="35" spans="1:13" x14ac:dyDescent="0.2">
      <c r="A35" s="1">
        <v>32</v>
      </c>
      <c r="C35" s="5" t="s">
        <v>845</v>
      </c>
      <c r="D35" s="6" t="s">
        <v>844</v>
      </c>
      <c r="E35" s="6">
        <v>8457</v>
      </c>
      <c r="F35" s="6" t="s">
        <v>251</v>
      </c>
      <c r="G35" s="6">
        <v>240.34</v>
      </c>
      <c r="H35" s="6">
        <v>55</v>
      </c>
      <c r="I35" s="11">
        <v>20</v>
      </c>
      <c r="J35" s="36">
        <v>44134</v>
      </c>
      <c r="K35" s="20" t="s">
        <v>722</v>
      </c>
      <c r="L35" s="20" t="s">
        <v>875</v>
      </c>
      <c r="M35" s="20" t="s">
        <v>873</v>
      </c>
    </row>
    <row r="36" spans="1:13" x14ac:dyDescent="0.2">
      <c r="A36" s="1">
        <v>33</v>
      </c>
      <c r="C36" s="7" t="s">
        <v>339</v>
      </c>
      <c r="D36" s="8" t="s">
        <v>412</v>
      </c>
      <c r="E36" s="8">
        <v>728</v>
      </c>
      <c r="F36" s="8" t="s">
        <v>252</v>
      </c>
      <c r="G36" s="8">
        <v>351.87</v>
      </c>
      <c r="H36" s="8">
        <v>60</v>
      </c>
      <c r="I36" s="12">
        <v>34</v>
      </c>
      <c r="J36" s="13">
        <v>44287</v>
      </c>
      <c r="K36" s="20" t="s">
        <v>722</v>
      </c>
      <c r="L36" s="20" t="s">
        <v>876</v>
      </c>
      <c r="M36" s="20" t="s">
        <v>863</v>
      </c>
    </row>
    <row r="37" spans="1:13" x14ac:dyDescent="0.2">
      <c r="A37" s="1">
        <v>34</v>
      </c>
      <c r="C37" s="5" t="s">
        <v>176</v>
      </c>
      <c r="D37" s="6" t="s">
        <v>413</v>
      </c>
      <c r="E37" s="6">
        <v>1258</v>
      </c>
      <c r="F37" s="6" t="s">
        <v>252</v>
      </c>
      <c r="G37" s="6">
        <v>351.87</v>
      </c>
      <c r="H37" s="6">
        <v>62</v>
      </c>
      <c r="I37" s="11">
        <v>33</v>
      </c>
      <c r="J37" s="36">
        <v>44287</v>
      </c>
      <c r="K37" s="20" t="s">
        <v>722</v>
      </c>
      <c r="L37" s="20" t="s">
        <v>876</v>
      </c>
      <c r="M37" s="20" t="s">
        <v>863</v>
      </c>
    </row>
    <row r="38" spans="1:13" x14ac:dyDescent="0.2">
      <c r="A38" s="1">
        <v>35</v>
      </c>
      <c r="C38" s="7" t="s">
        <v>166</v>
      </c>
      <c r="D38" s="8" t="s">
        <v>414</v>
      </c>
      <c r="E38" s="8">
        <v>1352</v>
      </c>
      <c r="F38" s="8" t="s">
        <v>252</v>
      </c>
      <c r="G38" s="8">
        <v>351.87</v>
      </c>
      <c r="H38" s="8">
        <v>60</v>
      </c>
      <c r="I38" s="12">
        <v>33</v>
      </c>
      <c r="J38" s="13">
        <v>44287</v>
      </c>
      <c r="K38" s="20" t="s">
        <v>722</v>
      </c>
      <c r="L38" s="20" t="s">
        <v>876</v>
      </c>
      <c r="M38" s="20" t="s">
        <v>863</v>
      </c>
    </row>
    <row r="39" spans="1:13" x14ac:dyDescent="0.2">
      <c r="A39" s="1">
        <v>36</v>
      </c>
      <c r="C39" s="5" t="s">
        <v>187</v>
      </c>
      <c r="D39" s="6" t="s">
        <v>415</v>
      </c>
      <c r="E39" s="6">
        <v>2182</v>
      </c>
      <c r="F39" s="6" t="s">
        <v>252</v>
      </c>
      <c r="G39" s="6">
        <v>351.87</v>
      </c>
      <c r="H39" s="6">
        <v>58</v>
      </c>
      <c r="I39" s="11">
        <v>29</v>
      </c>
      <c r="J39" s="36">
        <v>44287</v>
      </c>
      <c r="K39" s="20" t="s">
        <v>722</v>
      </c>
      <c r="L39" s="20" t="s">
        <v>876</v>
      </c>
      <c r="M39" s="20" t="s">
        <v>863</v>
      </c>
    </row>
    <row r="40" spans="1:13" x14ac:dyDescent="0.2">
      <c r="A40" s="1">
        <v>37</v>
      </c>
      <c r="C40" s="7" t="s">
        <v>205</v>
      </c>
      <c r="D40" s="8" t="s">
        <v>416</v>
      </c>
      <c r="E40" s="8">
        <v>3898</v>
      </c>
      <c r="F40" s="8" t="s">
        <v>264</v>
      </c>
      <c r="G40" s="8">
        <v>240.34</v>
      </c>
      <c r="H40" s="8">
        <v>58</v>
      </c>
      <c r="I40" s="12">
        <v>24</v>
      </c>
      <c r="J40" s="13">
        <v>44287</v>
      </c>
      <c r="K40" s="20" t="s">
        <v>722</v>
      </c>
      <c r="L40" s="20" t="s">
        <v>876</v>
      </c>
      <c r="M40" s="20" t="s">
        <v>873</v>
      </c>
    </row>
    <row r="41" spans="1:13" x14ac:dyDescent="0.2">
      <c r="A41" s="1">
        <v>38</v>
      </c>
      <c r="C41" s="5" t="s">
        <v>341</v>
      </c>
      <c r="D41" s="6" t="s">
        <v>417</v>
      </c>
      <c r="E41" s="6">
        <v>6786</v>
      </c>
      <c r="F41" s="6" t="s">
        <v>264</v>
      </c>
      <c r="G41" s="6">
        <v>240.34</v>
      </c>
      <c r="H41" s="6">
        <v>60</v>
      </c>
      <c r="I41" s="11">
        <v>14</v>
      </c>
      <c r="J41" s="36">
        <v>44287</v>
      </c>
      <c r="K41" s="20" t="s">
        <v>722</v>
      </c>
      <c r="L41" s="20" t="s">
        <v>876</v>
      </c>
      <c r="M41" s="20" t="s">
        <v>873</v>
      </c>
    </row>
    <row r="42" spans="1:13" x14ac:dyDescent="0.2">
      <c r="A42" s="1">
        <v>39</v>
      </c>
      <c r="C42" s="7" t="s">
        <v>7</v>
      </c>
      <c r="D42" s="8" t="s">
        <v>418</v>
      </c>
      <c r="E42" s="8">
        <v>1198</v>
      </c>
      <c r="F42" s="8" t="s">
        <v>207</v>
      </c>
      <c r="G42" s="8">
        <v>277.70999999999998</v>
      </c>
      <c r="H42" s="8">
        <v>61</v>
      </c>
      <c r="I42" s="12">
        <v>31</v>
      </c>
      <c r="J42" s="13">
        <v>44134</v>
      </c>
      <c r="K42" s="20" t="s">
        <v>726</v>
      </c>
      <c r="L42" s="20" t="s">
        <v>872</v>
      </c>
      <c r="M42" s="20" t="s">
        <v>863</v>
      </c>
    </row>
    <row r="43" spans="1:13" x14ac:dyDescent="0.2">
      <c r="A43" s="1">
        <v>40</v>
      </c>
      <c r="C43" s="5" t="s">
        <v>302</v>
      </c>
      <c r="D43" s="6" t="s">
        <v>419</v>
      </c>
      <c r="E43" s="6">
        <v>1329</v>
      </c>
      <c r="F43" s="6" t="s">
        <v>207</v>
      </c>
      <c r="G43" s="6">
        <v>277.70999999999998</v>
      </c>
      <c r="H43" s="6">
        <v>61</v>
      </c>
      <c r="I43" s="11">
        <v>31</v>
      </c>
      <c r="J43" s="36">
        <v>44134</v>
      </c>
      <c r="K43" s="20" t="s">
        <v>726</v>
      </c>
      <c r="L43" s="20" t="s">
        <v>872</v>
      </c>
      <c r="M43" s="20" t="s">
        <v>863</v>
      </c>
    </row>
    <row r="44" spans="1:13" x14ac:dyDescent="0.2">
      <c r="A44" s="1">
        <v>41</v>
      </c>
      <c r="C44" s="7" t="s">
        <v>13</v>
      </c>
      <c r="D44" s="8" t="s">
        <v>420</v>
      </c>
      <c r="E44" s="8">
        <v>1832</v>
      </c>
      <c r="F44" s="8" t="s">
        <v>207</v>
      </c>
      <c r="G44" s="8">
        <v>277.26</v>
      </c>
      <c r="H44" s="8">
        <v>61</v>
      </c>
      <c r="I44" s="12">
        <v>30</v>
      </c>
      <c r="J44" s="13">
        <v>44134</v>
      </c>
      <c r="K44" s="20" t="s">
        <v>726</v>
      </c>
      <c r="L44" s="20" t="s">
        <v>872</v>
      </c>
      <c r="M44" s="20" t="s">
        <v>863</v>
      </c>
    </row>
    <row r="45" spans="1:13" x14ac:dyDescent="0.2">
      <c r="A45" s="1">
        <v>42</v>
      </c>
      <c r="C45" s="5" t="s">
        <v>843</v>
      </c>
      <c r="D45" s="6" t="s">
        <v>842</v>
      </c>
      <c r="E45" s="6">
        <v>1939</v>
      </c>
      <c r="F45" s="6" t="s">
        <v>207</v>
      </c>
      <c r="G45" s="6">
        <v>277.70999999999998</v>
      </c>
      <c r="H45" s="6">
        <v>59</v>
      </c>
      <c r="I45" s="11">
        <v>36</v>
      </c>
      <c r="J45" s="36">
        <v>44134</v>
      </c>
      <c r="K45" s="20" t="s">
        <v>726</v>
      </c>
      <c r="L45" s="20" t="s">
        <v>872</v>
      </c>
      <c r="M45" s="20" t="s">
        <v>863</v>
      </c>
    </row>
    <row r="46" spans="1:13" x14ac:dyDescent="0.2">
      <c r="A46" s="1">
        <v>43</v>
      </c>
      <c r="C46" s="7" t="s">
        <v>292</v>
      </c>
      <c r="D46" s="8" t="s">
        <v>421</v>
      </c>
      <c r="E46" s="8">
        <v>2017</v>
      </c>
      <c r="F46" s="8" t="s">
        <v>207</v>
      </c>
      <c r="G46" s="8">
        <v>277.70999999999998</v>
      </c>
      <c r="H46" s="8">
        <v>59</v>
      </c>
      <c r="I46" s="12">
        <v>29</v>
      </c>
      <c r="J46" s="13">
        <v>44134</v>
      </c>
      <c r="K46" s="20" t="s">
        <v>726</v>
      </c>
      <c r="L46" s="20" t="s">
        <v>872</v>
      </c>
      <c r="M46" s="20" t="s">
        <v>863</v>
      </c>
    </row>
    <row r="47" spans="1:13" x14ac:dyDescent="0.2">
      <c r="A47" s="1">
        <v>44</v>
      </c>
      <c r="C47" s="5" t="s">
        <v>26</v>
      </c>
      <c r="D47" s="6" t="s">
        <v>422</v>
      </c>
      <c r="E47" s="6">
        <v>2190</v>
      </c>
      <c r="F47" s="6" t="s">
        <v>207</v>
      </c>
      <c r="G47" s="6">
        <v>277.70999999999998</v>
      </c>
      <c r="H47" s="6">
        <v>59</v>
      </c>
      <c r="I47" s="11">
        <v>29</v>
      </c>
      <c r="J47" s="36">
        <v>44134</v>
      </c>
      <c r="K47" s="20" t="s">
        <v>726</v>
      </c>
      <c r="L47" s="20" t="s">
        <v>872</v>
      </c>
      <c r="M47" s="20" t="s">
        <v>863</v>
      </c>
    </row>
    <row r="48" spans="1:13" x14ac:dyDescent="0.2">
      <c r="A48" s="1">
        <v>45</v>
      </c>
      <c r="C48" s="7" t="s">
        <v>361</v>
      </c>
      <c r="D48" s="8" t="s">
        <v>423</v>
      </c>
      <c r="E48" s="8">
        <v>2242</v>
      </c>
      <c r="F48" s="8" t="s">
        <v>207</v>
      </c>
      <c r="G48" s="8">
        <v>351.87</v>
      </c>
      <c r="H48" s="8">
        <v>59</v>
      </c>
      <c r="I48" s="12">
        <v>28</v>
      </c>
      <c r="J48" s="13">
        <v>44134</v>
      </c>
      <c r="K48" s="20" t="s">
        <v>726</v>
      </c>
      <c r="L48" s="20" t="s">
        <v>872</v>
      </c>
      <c r="M48" s="20" t="s">
        <v>863</v>
      </c>
    </row>
    <row r="49" spans="1:13" x14ac:dyDescent="0.2">
      <c r="A49" s="1">
        <v>46</v>
      </c>
      <c r="C49" s="5" t="s">
        <v>323</v>
      </c>
      <c r="D49" s="6" t="s">
        <v>424</v>
      </c>
      <c r="E49" s="6">
        <v>2700</v>
      </c>
      <c r="F49" s="6" t="s">
        <v>207</v>
      </c>
      <c r="G49" s="6">
        <v>309.35000000000002</v>
      </c>
      <c r="H49" s="6">
        <v>60</v>
      </c>
      <c r="I49" s="11">
        <v>26</v>
      </c>
      <c r="J49" s="36">
        <v>44134</v>
      </c>
      <c r="K49" s="20" t="s">
        <v>726</v>
      </c>
      <c r="L49" s="20" t="s">
        <v>872</v>
      </c>
      <c r="M49" s="20" t="s">
        <v>863</v>
      </c>
    </row>
    <row r="50" spans="1:13" x14ac:dyDescent="0.2">
      <c r="A50" s="1">
        <v>47</v>
      </c>
      <c r="C50" s="7" t="s">
        <v>282</v>
      </c>
      <c r="D50" s="8" t="s">
        <v>425</v>
      </c>
      <c r="E50" s="8">
        <v>2719</v>
      </c>
      <c r="F50" s="8" t="s">
        <v>207</v>
      </c>
      <c r="G50" s="8">
        <v>277.70999999999998</v>
      </c>
      <c r="H50" s="8">
        <v>56</v>
      </c>
      <c r="I50" s="12">
        <v>26</v>
      </c>
      <c r="J50" s="13">
        <v>44134</v>
      </c>
      <c r="K50" s="20" t="s">
        <v>726</v>
      </c>
      <c r="L50" s="20" t="s">
        <v>872</v>
      </c>
      <c r="M50" s="20" t="s">
        <v>863</v>
      </c>
    </row>
    <row r="51" spans="1:13" x14ac:dyDescent="0.2">
      <c r="A51" s="1">
        <v>48</v>
      </c>
      <c r="C51" s="5" t="s">
        <v>278</v>
      </c>
      <c r="D51" s="6" t="s">
        <v>426</v>
      </c>
      <c r="E51" s="6">
        <v>2743</v>
      </c>
      <c r="F51" s="6" t="s">
        <v>207</v>
      </c>
      <c r="G51" s="6">
        <v>277.70999999999998</v>
      </c>
      <c r="H51" s="6">
        <v>60</v>
      </c>
      <c r="I51" s="11">
        <v>25</v>
      </c>
      <c r="J51" s="36">
        <v>44134</v>
      </c>
      <c r="K51" s="20" t="s">
        <v>726</v>
      </c>
      <c r="L51" s="20" t="s">
        <v>872</v>
      </c>
      <c r="M51" s="20" t="s">
        <v>863</v>
      </c>
    </row>
    <row r="52" spans="1:13" x14ac:dyDescent="0.2">
      <c r="A52" s="1">
        <v>49</v>
      </c>
      <c r="C52" s="7" t="s">
        <v>334</v>
      </c>
      <c r="D52" s="8" t="s">
        <v>427</v>
      </c>
      <c r="E52" s="8">
        <v>3023</v>
      </c>
      <c r="F52" s="8" t="s">
        <v>207</v>
      </c>
      <c r="G52" s="8">
        <v>277.70999999999998</v>
      </c>
      <c r="H52" s="8">
        <v>56</v>
      </c>
      <c r="I52" s="12">
        <v>25</v>
      </c>
      <c r="J52" s="13">
        <v>44134</v>
      </c>
      <c r="K52" s="20" t="s">
        <v>726</v>
      </c>
      <c r="L52" s="20" t="s">
        <v>872</v>
      </c>
      <c r="M52" s="20" t="s">
        <v>863</v>
      </c>
    </row>
    <row r="53" spans="1:13" x14ac:dyDescent="0.2">
      <c r="A53" s="1">
        <v>50</v>
      </c>
      <c r="C53" s="5" t="s">
        <v>841</v>
      </c>
      <c r="D53" s="6" t="s">
        <v>840</v>
      </c>
      <c r="E53" s="6">
        <v>4859</v>
      </c>
      <c r="F53" s="6" t="s">
        <v>207</v>
      </c>
      <c r="G53" s="6">
        <v>281.66000000000003</v>
      </c>
      <c r="H53" s="6">
        <v>64</v>
      </c>
      <c r="I53" s="11">
        <v>23</v>
      </c>
      <c r="J53" s="36">
        <v>44134</v>
      </c>
      <c r="K53" s="20" t="s">
        <v>726</v>
      </c>
      <c r="L53" s="20" t="s">
        <v>872</v>
      </c>
      <c r="M53" s="20" t="s">
        <v>863</v>
      </c>
    </row>
    <row r="54" spans="1:13" x14ac:dyDescent="0.2">
      <c r="A54" s="1">
        <v>51</v>
      </c>
      <c r="C54" s="7" t="s">
        <v>31</v>
      </c>
      <c r="D54" s="8" t="s">
        <v>428</v>
      </c>
      <c r="E54" s="8">
        <v>6559</v>
      </c>
      <c r="F54" s="8" t="s">
        <v>207</v>
      </c>
      <c r="G54" s="8">
        <v>277.70999999999998</v>
      </c>
      <c r="H54" s="8">
        <v>64</v>
      </c>
      <c r="I54" s="12">
        <v>22</v>
      </c>
      <c r="J54" s="13">
        <v>44134</v>
      </c>
      <c r="K54" s="20" t="s">
        <v>726</v>
      </c>
      <c r="L54" s="20" t="s">
        <v>872</v>
      </c>
      <c r="M54" s="20" t="s">
        <v>863</v>
      </c>
    </row>
    <row r="55" spans="1:13" x14ac:dyDescent="0.2">
      <c r="A55" s="1">
        <v>52</v>
      </c>
      <c r="C55" s="5" t="s">
        <v>326</v>
      </c>
      <c r="D55" s="6" t="s">
        <v>429</v>
      </c>
      <c r="E55" s="6">
        <v>2386</v>
      </c>
      <c r="F55" s="6" t="s">
        <v>214</v>
      </c>
      <c r="G55" s="6">
        <v>189.68</v>
      </c>
      <c r="H55" s="6">
        <v>61</v>
      </c>
      <c r="I55" s="11">
        <v>28</v>
      </c>
      <c r="J55" s="36">
        <v>44134</v>
      </c>
      <c r="K55" s="20" t="s">
        <v>726</v>
      </c>
      <c r="L55" s="20" t="s">
        <v>872</v>
      </c>
      <c r="M55" s="20" t="s">
        <v>873</v>
      </c>
    </row>
    <row r="56" spans="1:13" x14ac:dyDescent="0.2">
      <c r="A56" s="1">
        <v>53</v>
      </c>
      <c r="C56" s="7" t="s">
        <v>34</v>
      </c>
      <c r="D56" s="8" t="s">
        <v>430</v>
      </c>
      <c r="E56" s="8">
        <v>3568</v>
      </c>
      <c r="F56" s="8" t="s">
        <v>214</v>
      </c>
      <c r="G56" s="8">
        <v>189.68</v>
      </c>
      <c r="H56" s="8">
        <v>60</v>
      </c>
      <c r="I56" s="12">
        <v>25</v>
      </c>
      <c r="J56" s="13">
        <v>44134</v>
      </c>
      <c r="K56" s="20" t="s">
        <v>726</v>
      </c>
      <c r="L56" s="20" t="s">
        <v>872</v>
      </c>
      <c r="M56" s="20" t="s">
        <v>873</v>
      </c>
    </row>
    <row r="57" spans="1:13" x14ac:dyDescent="0.2">
      <c r="A57" s="1">
        <v>54</v>
      </c>
      <c r="C57" s="5" t="s">
        <v>839</v>
      </c>
      <c r="D57" s="6" t="s">
        <v>838</v>
      </c>
      <c r="E57" s="6">
        <v>3988</v>
      </c>
      <c r="F57" s="6" t="s">
        <v>214</v>
      </c>
      <c r="G57" s="6">
        <v>232.89</v>
      </c>
      <c r="H57" s="6">
        <v>54</v>
      </c>
      <c r="I57" s="11">
        <v>24</v>
      </c>
      <c r="J57" s="36">
        <v>44134</v>
      </c>
      <c r="K57" s="20" t="s">
        <v>726</v>
      </c>
      <c r="L57" s="20" t="s">
        <v>872</v>
      </c>
      <c r="M57" s="20" t="s">
        <v>873</v>
      </c>
    </row>
    <row r="58" spans="1:13" x14ac:dyDescent="0.2">
      <c r="A58" s="1">
        <v>55</v>
      </c>
      <c r="C58" s="7" t="s">
        <v>36</v>
      </c>
      <c r="D58" s="8" t="s">
        <v>431</v>
      </c>
      <c r="E58" s="8">
        <v>8406</v>
      </c>
      <c r="F58" s="8" t="s">
        <v>214</v>
      </c>
      <c r="G58" s="8">
        <v>277.70999999999998</v>
      </c>
      <c r="H58" s="8">
        <v>63</v>
      </c>
      <c r="I58" s="12">
        <v>20</v>
      </c>
      <c r="J58" s="13">
        <v>44134</v>
      </c>
      <c r="K58" s="20" t="s">
        <v>726</v>
      </c>
      <c r="L58" s="20" t="s">
        <v>872</v>
      </c>
      <c r="M58" s="20" t="s">
        <v>873</v>
      </c>
    </row>
    <row r="59" spans="1:13" x14ac:dyDescent="0.2">
      <c r="A59" s="1">
        <v>56</v>
      </c>
      <c r="C59" s="5" t="s">
        <v>332</v>
      </c>
      <c r="D59" s="6" t="s">
        <v>432</v>
      </c>
      <c r="E59" s="6">
        <v>981</v>
      </c>
      <c r="F59" s="6" t="s">
        <v>221</v>
      </c>
      <c r="G59" s="6">
        <v>281.66000000000003</v>
      </c>
      <c r="H59" s="6">
        <v>57</v>
      </c>
      <c r="I59" s="11">
        <v>34</v>
      </c>
      <c r="J59" s="36">
        <v>44134</v>
      </c>
      <c r="K59" s="20" t="s">
        <v>726</v>
      </c>
      <c r="L59" s="20" t="s">
        <v>862</v>
      </c>
      <c r="M59" s="20" t="s">
        <v>863</v>
      </c>
    </row>
    <row r="60" spans="1:13" x14ac:dyDescent="0.2">
      <c r="A60" s="1">
        <v>57</v>
      </c>
      <c r="C60" s="7" t="s">
        <v>49</v>
      </c>
      <c r="D60" s="8" t="s">
        <v>433</v>
      </c>
      <c r="E60" s="8">
        <v>1572</v>
      </c>
      <c r="F60" s="8" t="s">
        <v>221</v>
      </c>
      <c r="G60" s="8">
        <v>281.66000000000003</v>
      </c>
      <c r="H60" s="8">
        <v>64</v>
      </c>
      <c r="I60" s="12">
        <v>31</v>
      </c>
      <c r="J60" s="13">
        <v>44134</v>
      </c>
      <c r="K60" s="20" t="s">
        <v>726</v>
      </c>
      <c r="L60" s="20" t="s">
        <v>862</v>
      </c>
      <c r="M60" s="20" t="s">
        <v>863</v>
      </c>
    </row>
    <row r="61" spans="1:13" x14ac:dyDescent="0.2">
      <c r="A61" s="1">
        <v>58</v>
      </c>
      <c r="C61" s="5" t="s">
        <v>61</v>
      </c>
      <c r="D61" s="6" t="s">
        <v>434</v>
      </c>
      <c r="E61" s="6">
        <v>1781</v>
      </c>
      <c r="F61" s="6" t="s">
        <v>221</v>
      </c>
      <c r="G61" s="6">
        <v>281.66000000000003</v>
      </c>
      <c r="H61" s="6">
        <v>61</v>
      </c>
      <c r="I61" s="11">
        <v>26</v>
      </c>
      <c r="J61" s="36">
        <v>44134</v>
      </c>
      <c r="K61" s="20" t="s">
        <v>726</v>
      </c>
      <c r="L61" s="20" t="s">
        <v>862</v>
      </c>
      <c r="M61" s="20" t="s">
        <v>863</v>
      </c>
    </row>
    <row r="62" spans="1:13" x14ac:dyDescent="0.2">
      <c r="A62" s="1">
        <v>59</v>
      </c>
      <c r="C62" s="7" t="s">
        <v>62</v>
      </c>
      <c r="D62" s="8" t="s">
        <v>435</v>
      </c>
      <c r="E62" s="8">
        <v>1789</v>
      </c>
      <c r="F62" s="8" t="s">
        <v>221</v>
      </c>
      <c r="G62" s="8">
        <v>281.66000000000003</v>
      </c>
      <c r="H62" s="8">
        <v>61</v>
      </c>
      <c r="I62" s="12">
        <v>30</v>
      </c>
      <c r="J62" s="13">
        <v>44134</v>
      </c>
      <c r="K62" s="20" t="s">
        <v>726</v>
      </c>
      <c r="L62" s="20" t="s">
        <v>862</v>
      </c>
      <c r="M62" s="20" t="s">
        <v>863</v>
      </c>
    </row>
    <row r="63" spans="1:13" x14ac:dyDescent="0.2">
      <c r="A63" s="1">
        <v>60</v>
      </c>
      <c r="C63" s="5" t="s">
        <v>46</v>
      </c>
      <c r="D63" s="6" t="s">
        <v>436</v>
      </c>
      <c r="E63" s="6">
        <v>2431</v>
      </c>
      <c r="F63" s="6" t="s">
        <v>221</v>
      </c>
      <c r="G63" s="6">
        <v>281.66000000000003</v>
      </c>
      <c r="H63" s="6">
        <v>62</v>
      </c>
      <c r="I63" s="11">
        <v>27</v>
      </c>
      <c r="J63" s="36">
        <v>44134</v>
      </c>
      <c r="K63" s="20" t="s">
        <v>726</v>
      </c>
      <c r="L63" s="20" t="s">
        <v>862</v>
      </c>
      <c r="M63" s="20" t="s">
        <v>863</v>
      </c>
    </row>
    <row r="64" spans="1:13" x14ac:dyDescent="0.2">
      <c r="A64" s="1">
        <v>61</v>
      </c>
      <c r="C64" s="7" t="s">
        <v>45</v>
      </c>
      <c r="D64" s="8" t="s">
        <v>437</v>
      </c>
      <c r="E64" s="8">
        <v>2715</v>
      </c>
      <c r="F64" s="8" t="s">
        <v>221</v>
      </c>
      <c r="G64" s="8">
        <v>281.66000000000003</v>
      </c>
      <c r="H64" s="8">
        <v>61</v>
      </c>
      <c r="I64" s="12">
        <v>26</v>
      </c>
      <c r="J64" s="13">
        <v>44134</v>
      </c>
      <c r="K64" s="20" t="s">
        <v>726</v>
      </c>
      <c r="L64" s="20" t="s">
        <v>862</v>
      </c>
      <c r="M64" s="20" t="s">
        <v>863</v>
      </c>
    </row>
    <row r="65" spans="1:13" x14ac:dyDescent="0.2">
      <c r="A65" s="1">
        <v>62</v>
      </c>
      <c r="C65" s="5" t="s">
        <v>57</v>
      </c>
      <c r="D65" s="6" t="s">
        <v>438</v>
      </c>
      <c r="E65" s="6">
        <v>4946</v>
      </c>
      <c r="F65" s="6" t="s">
        <v>221</v>
      </c>
      <c r="G65" s="6">
        <v>281.66000000000003</v>
      </c>
      <c r="H65" s="6">
        <v>60</v>
      </c>
      <c r="I65" s="11">
        <v>23</v>
      </c>
      <c r="J65" s="36">
        <v>44134</v>
      </c>
      <c r="K65" s="20" t="s">
        <v>726</v>
      </c>
      <c r="L65" s="20" t="s">
        <v>862</v>
      </c>
      <c r="M65" s="20" t="s">
        <v>863</v>
      </c>
    </row>
    <row r="66" spans="1:13" x14ac:dyDescent="0.2">
      <c r="A66" s="1">
        <v>63</v>
      </c>
      <c r="C66" s="7" t="s">
        <v>66</v>
      </c>
      <c r="D66" s="8" t="s">
        <v>439</v>
      </c>
      <c r="E66" s="8">
        <v>7339</v>
      </c>
      <c r="F66" s="8" t="s">
        <v>221</v>
      </c>
      <c r="G66" s="8">
        <v>281.66000000000003</v>
      </c>
      <c r="H66" s="8">
        <v>57</v>
      </c>
      <c r="I66" s="12">
        <v>21</v>
      </c>
      <c r="J66" s="13">
        <v>44134</v>
      </c>
      <c r="K66" s="20" t="s">
        <v>726</v>
      </c>
      <c r="L66" s="20" t="s">
        <v>862</v>
      </c>
      <c r="M66" s="20" t="s">
        <v>863</v>
      </c>
    </row>
    <row r="67" spans="1:13" x14ac:dyDescent="0.2">
      <c r="A67" s="1">
        <v>64</v>
      </c>
      <c r="C67" s="5" t="s">
        <v>85</v>
      </c>
      <c r="D67" s="6" t="s">
        <v>440</v>
      </c>
      <c r="E67" s="6">
        <v>7843</v>
      </c>
      <c r="F67" s="6" t="s">
        <v>229</v>
      </c>
      <c r="G67" s="6">
        <v>192.38</v>
      </c>
      <c r="H67" s="6">
        <v>60</v>
      </c>
      <c r="I67" s="11">
        <v>20</v>
      </c>
      <c r="J67" s="36">
        <v>44134</v>
      </c>
      <c r="K67" s="20" t="s">
        <v>726</v>
      </c>
      <c r="L67" s="20" t="s">
        <v>862</v>
      </c>
      <c r="M67" s="20" t="s">
        <v>873</v>
      </c>
    </row>
    <row r="68" spans="1:13" x14ac:dyDescent="0.2">
      <c r="A68" s="1">
        <v>65</v>
      </c>
      <c r="C68" s="7" t="s">
        <v>360</v>
      </c>
      <c r="D68" s="8" t="s">
        <v>441</v>
      </c>
      <c r="E68" s="8">
        <v>7920</v>
      </c>
      <c r="F68" s="8" t="s">
        <v>229</v>
      </c>
      <c r="G68" s="8">
        <v>192.38</v>
      </c>
      <c r="H68" s="8">
        <v>60</v>
      </c>
      <c r="I68" s="12">
        <v>20</v>
      </c>
      <c r="J68" s="13">
        <v>44134</v>
      </c>
      <c r="K68" s="20" t="s">
        <v>726</v>
      </c>
      <c r="L68" s="20" t="s">
        <v>862</v>
      </c>
      <c r="M68" s="20" t="s">
        <v>873</v>
      </c>
    </row>
    <row r="69" spans="1:13" x14ac:dyDescent="0.2">
      <c r="A69" s="1">
        <v>66</v>
      </c>
      <c r="C69" s="5" t="s">
        <v>87</v>
      </c>
      <c r="D69" s="6" t="s">
        <v>442</v>
      </c>
      <c r="E69" s="6">
        <v>8428</v>
      </c>
      <c r="F69" s="6" t="s">
        <v>229</v>
      </c>
      <c r="G69" s="6">
        <v>232.89</v>
      </c>
      <c r="H69" s="6">
        <v>62</v>
      </c>
      <c r="I69" s="11">
        <v>20</v>
      </c>
      <c r="J69" s="36">
        <v>44134</v>
      </c>
      <c r="K69" s="20" t="s">
        <v>726</v>
      </c>
      <c r="L69" s="20" t="s">
        <v>862</v>
      </c>
      <c r="M69" s="20" t="s">
        <v>873</v>
      </c>
    </row>
    <row r="70" spans="1:13" x14ac:dyDescent="0.2">
      <c r="A70" s="1">
        <v>67</v>
      </c>
      <c r="C70" s="7" t="s">
        <v>89</v>
      </c>
      <c r="D70" s="8" t="s">
        <v>443</v>
      </c>
      <c r="E70" s="8">
        <v>9140</v>
      </c>
      <c r="F70" s="8" t="s">
        <v>229</v>
      </c>
      <c r="G70" s="8">
        <v>192.38</v>
      </c>
      <c r="H70" s="8">
        <v>56</v>
      </c>
      <c r="I70" s="12">
        <v>12</v>
      </c>
      <c r="J70" s="13">
        <v>44134</v>
      </c>
      <c r="K70" s="20" t="s">
        <v>726</v>
      </c>
      <c r="L70" s="20" t="s">
        <v>862</v>
      </c>
      <c r="M70" s="20" t="s">
        <v>873</v>
      </c>
    </row>
    <row r="71" spans="1:13" x14ac:dyDescent="0.2">
      <c r="A71" s="1">
        <v>68</v>
      </c>
      <c r="C71" s="5" t="s">
        <v>113</v>
      </c>
      <c r="D71" s="6" t="s">
        <v>444</v>
      </c>
      <c r="E71" s="6">
        <v>3935</v>
      </c>
      <c r="F71" s="6" t="s">
        <v>241</v>
      </c>
      <c r="G71" s="6">
        <v>232.89</v>
      </c>
      <c r="H71" s="6">
        <v>61</v>
      </c>
      <c r="I71" s="11">
        <v>24</v>
      </c>
      <c r="J71" s="36">
        <v>44134</v>
      </c>
      <c r="K71" s="20" t="s">
        <v>726</v>
      </c>
      <c r="L71" s="20" t="s">
        <v>874</v>
      </c>
      <c r="M71" s="20" t="s">
        <v>873</v>
      </c>
    </row>
    <row r="72" spans="1:13" x14ac:dyDescent="0.2">
      <c r="A72" s="1">
        <v>69</v>
      </c>
      <c r="C72" s="7" t="s">
        <v>837</v>
      </c>
      <c r="D72" s="8" t="s">
        <v>836</v>
      </c>
      <c r="E72" s="8">
        <v>5001</v>
      </c>
      <c r="F72" s="8" t="s">
        <v>835</v>
      </c>
      <c r="G72" s="8">
        <v>232.89</v>
      </c>
      <c r="H72" s="8">
        <v>60</v>
      </c>
      <c r="I72" s="12">
        <v>23</v>
      </c>
      <c r="J72" s="13">
        <v>44134</v>
      </c>
      <c r="K72" s="20" t="s">
        <v>726</v>
      </c>
      <c r="L72" s="20" t="s">
        <v>875</v>
      </c>
      <c r="M72" s="20" t="s">
        <v>873</v>
      </c>
    </row>
    <row r="73" spans="1:13" x14ac:dyDescent="0.2">
      <c r="A73" s="1">
        <v>70</v>
      </c>
      <c r="C73" s="5" t="s">
        <v>184</v>
      </c>
      <c r="D73" s="6" t="s">
        <v>445</v>
      </c>
      <c r="E73" s="6">
        <v>171</v>
      </c>
      <c r="F73" s="6" t="s">
        <v>255</v>
      </c>
      <c r="G73" s="6">
        <v>351.87</v>
      </c>
      <c r="H73" s="6">
        <v>62</v>
      </c>
      <c r="I73" s="11">
        <v>35</v>
      </c>
      <c r="J73" s="36">
        <v>44287</v>
      </c>
      <c r="K73" s="20" t="s">
        <v>726</v>
      </c>
      <c r="L73" s="20" t="s">
        <v>876</v>
      </c>
      <c r="M73" s="20" t="s">
        <v>863</v>
      </c>
    </row>
    <row r="74" spans="1:13" x14ac:dyDescent="0.2">
      <c r="A74" s="1">
        <v>71</v>
      </c>
      <c r="C74" s="7" t="s">
        <v>175</v>
      </c>
      <c r="D74" s="8" t="s">
        <v>446</v>
      </c>
      <c r="E74" s="8">
        <v>236</v>
      </c>
      <c r="F74" s="8" t="s">
        <v>255</v>
      </c>
      <c r="G74" s="8">
        <v>351.87</v>
      </c>
      <c r="H74" s="8">
        <v>62</v>
      </c>
      <c r="I74" s="12">
        <v>35</v>
      </c>
      <c r="J74" s="13">
        <v>44287</v>
      </c>
      <c r="K74" s="20" t="s">
        <v>726</v>
      </c>
      <c r="L74" s="20" t="s">
        <v>876</v>
      </c>
      <c r="M74" s="20" t="s">
        <v>863</v>
      </c>
    </row>
    <row r="75" spans="1:13" x14ac:dyDescent="0.2">
      <c r="A75" s="1">
        <v>72</v>
      </c>
      <c r="C75" s="5" t="s">
        <v>170</v>
      </c>
      <c r="D75" s="6" t="s">
        <v>447</v>
      </c>
      <c r="E75" s="6">
        <v>639</v>
      </c>
      <c r="F75" s="6" t="s">
        <v>255</v>
      </c>
      <c r="G75" s="6">
        <v>351.87</v>
      </c>
      <c r="H75" s="6">
        <v>61</v>
      </c>
      <c r="I75" s="11">
        <v>33</v>
      </c>
      <c r="J75" s="36">
        <v>44287</v>
      </c>
      <c r="K75" s="20" t="s">
        <v>726</v>
      </c>
      <c r="L75" s="20" t="s">
        <v>876</v>
      </c>
      <c r="M75" s="20" t="s">
        <v>863</v>
      </c>
    </row>
    <row r="76" spans="1:13" x14ac:dyDescent="0.2">
      <c r="A76" s="1">
        <v>73</v>
      </c>
      <c r="C76" s="7" t="s">
        <v>180</v>
      </c>
      <c r="D76" s="8" t="s">
        <v>448</v>
      </c>
      <c r="E76" s="8">
        <v>711</v>
      </c>
      <c r="F76" s="8" t="s">
        <v>255</v>
      </c>
      <c r="G76" s="8">
        <v>351.87</v>
      </c>
      <c r="H76" s="8">
        <v>61</v>
      </c>
      <c r="I76" s="12">
        <v>32</v>
      </c>
      <c r="J76" s="13">
        <v>44287</v>
      </c>
      <c r="K76" s="20" t="s">
        <v>726</v>
      </c>
      <c r="L76" s="20" t="s">
        <v>876</v>
      </c>
      <c r="M76" s="20" t="s">
        <v>863</v>
      </c>
    </row>
    <row r="77" spans="1:13" x14ac:dyDescent="0.2">
      <c r="A77" s="1">
        <v>74</v>
      </c>
      <c r="C77" s="5" t="s">
        <v>834</v>
      </c>
      <c r="D77" s="6" t="s">
        <v>833</v>
      </c>
      <c r="E77" s="6">
        <v>1567</v>
      </c>
      <c r="F77" s="6" t="s">
        <v>259</v>
      </c>
      <c r="G77" s="6">
        <v>240.34</v>
      </c>
      <c r="H77" s="6">
        <v>58</v>
      </c>
      <c r="I77" s="11">
        <v>31</v>
      </c>
      <c r="J77" s="36">
        <v>44287</v>
      </c>
      <c r="K77" s="20" t="s">
        <v>726</v>
      </c>
      <c r="L77" s="20" t="s">
        <v>876</v>
      </c>
      <c r="M77" s="20" t="s">
        <v>873</v>
      </c>
    </row>
    <row r="78" spans="1:13" x14ac:dyDescent="0.2">
      <c r="A78" s="1">
        <v>75</v>
      </c>
      <c r="C78" s="7" t="s">
        <v>197</v>
      </c>
      <c r="D78" s="8" t="s">
        <v>449</v>
      </c>
      <c r="E78" s="8">
        <v>2210</v>
      </c>
      <c r="F78" s="8" t="s">
        <v>259</v>
      </c>
      <c r="G78" s="8">
        <v>240.34</v>
      </c>
      <c r="H78" s="8">
        <v>59</v>
      </c>
      <c r="I78" s="12">
        <v>28</v>
      </c>
      <c r="J78" s="13">
        <v>44287</v>
      </c>
      <c r="K78" s="20" t="s">
        <v>726</v>
      </c>
      <c r="L78" s="20" t="s">
        <v>876</v>
      </c>
      <c r="M78" s="20" t="s">
        <v>873</v>
      </c>
    </row>
    <row r="79" spans="1:13" x14ac:dyDescent="0.2">
      <c r="A79" s="1">
        <v>76</v>
      </c>
      <c r="C79" s="5" t="s">
        <v>832</v>
      </c>
      <c r="D79" s="6" t="s">
        <v>831</v>
      </c>
      <c r="E79" s="6">
        <v>3318</v>
      </c>
      <c r="F79" s="6" t="s">
        <v>259</v>
      </c>
      <c r="G79" s="6">
        <v>240.34</v>
      </c>
      <c r="H79" s="6">
        <v>51</v>
      </c>
      <c r="I79" s="11">
        <v>25</v>
      </c>
      <c r="J79" s="36">
        <v>44287</v>
      </c>
      <c r="K79" s="20" t="s">
        <v>726</v>
      </c>
      <c r="L79" s="20" t="s">
        <v>876</v>
      </c>
      <c r="M79" s="20" t="s">
        <v>873</v>
      </c>
    </row>
    <row r="80" spans="1:13" x14ac:dyDescent="0.2">
      <c r="A80" s="1">
        <v>77</v>
      </c>
      <c r="C80" s="7" t="s">
        <v>192</v>
      </c>
      <c r="D80" s="8" t="s">
        <v>450</v>
      </c>
      <c r="E80" s="8">
        <v>4499</v>
      </c>
      <c r="F80" s="8" t="s">
        <v>259</v>
      </c>
      <c r="G80" s="8">
        <v>240.34</v>
      </c>
      <c r="H80" s="8">
        <v>61</v>
      </c>
      <c r="I80" s="12">
        <v>23</v>
      </c>
      <c r="J80" s="13">
        <v>44287</v>
      </c>
      <c r="K80" s="20" t="s">
        <v>726</v>
      </c>
      <c r="L80" s="20" t="s">
        <v>876</v>
      </c>
      <c r="M80" s="20" t="s">
        <v>873</v>
      </c>
    </row>
    <row r="81" spans="1:13" x14ac:dyDescent="0.2">
      <c r="A81" s="1">
        <v>78</v>
      </c>
      <c r="C81" s="5" t="s">
        <v>190</v>
      </c>
      <c r="D81" s="6" t="s">
        <v>452</v>
      </c>
      <c r="E81" s="6">
        <v>4769</v>
      </c>
      <c r="F81" s="6" t="s">
        <v>259</v>
      </c>
      <c r="G81" s="6">
        <v>240.34</v>
      </c>
      <c r="H81" s="6">
        <v>60</v>
      </c>
      <c r="I81" s="11">
        <v>22</v>
      </c>
      <c r="J81" s="36">
        <v>44287</v>
      </c>
      <c r="K81" s="20" t="s">
        <v>726</v>
      </c>
      <c r="L81" s="20" t="s">
        <v>876</v>
      </c>
      <c r="M81" s="20" t="s">
        <v>873</v>
      </c>
    </row>
    <row r="82" spans="1:13" x14ac:dyDescent="0.2">
      <c r="A82" s="1">
        <v>79</v>
      </c>
      <c r="C82" s="7" t="s">
        <v>306</v>
      </c>
      <c r="D82" s="8" t="s">
        <v>453</v>
      </c>
      <c r="E82" s="8">
        <v>8007</v>
      </c>
      <c r="F82" s="8" t="s">
        <v>259</v>
      </c>
      <c r="G82" s="8">
        <v>240.34</v>
      </c>
      <c r="H82" s="8">
        <v>59</v>
      </c>
      <c r="I82" s="12">
        <v>20</v>
      </c>
      <c r="J82" s="13">
        <v>44287</v>
      </c>
      <c r="K82" s="20" t="s">
        <v>726</v>
      </c>
      <c r="L82" s="20" t="s">
        <v>876</v>
      </c>
      <c r="M82" s="20" t="s">
        <v>873</v>
      </c>
    </row>
    <row r="83" spans="1:13" x14ac:dyDescent="0.2">
      <c r="A83" s="1">
        <v>80</v>
      </c>
      <c r="C83" s="5" t="s">
        <v>14</v>
      </c>
      <c r="D83" s="6" t="s">
        <v>454</v>
      </c>
      <c r="E83" s="6">
        <v>3966</v>
      </c>
      <c r="F83" s="6" t="s">
        <v>210</v>
      </c>
      <c r="G83" s="6">
        <v>277.70999999999998</v>
      </c>
      <c r="H83" s="6">
        <v>56</v>
      </c>
      <c r="I83" s="11">
        <v>24</v>
      </c>
      <c r="J83" s="36">
        <v>44134</v>
      </c>
      <c r="K83" s="20" t="s">
        <v>721</v>
      </c>
      <c r="L83" s="20" t="s">
        <v>872</v>
      </c>
      <c r="M83" s="20" t="s">
        <v>863</v>
      </c>
    </row>
    <row r="84" spans="1:13" x14ac:dyDescent="0.2">
      <c r="A84" s="1">
        <v>81</v>
      </c>
      <c r="C84" s="7" t="s">
        <v>279</v>
      </c>
      <c r="D84" s="8" t="s">
        <v>455</v>
      </c>
      <c r="E84" s="8">
        <v>5183</v>
      </c>
      <c r="F84" s="8" t="s">
        <v>210</v>
      </c>
      <c r="G84" s="8">
        <v>277.70999999999998</v>
      </c>
      <c r="H84" s="8">
        <v>56</v>
      </c>
      <c r="I84" s="12">
        <v>23</v>
      </c>
      <c r="J84" s="13">
        <v>44134</v>
      </c>
      <c r="K84" s="20" t="s">
        <v>721</v>
      </c>
      <c r="L84" s="20" t="s">
        <v>872</v>
      </c>
      <c r="M84" s="20" t="s">
        <v>863</v>
      </c>
    </row>
    <row r="85" spans="1:13" x14ac:dyDescent="0.2">
      <c r="A85" s="1">
        <v>82</v>
      </c>
      <c r="C85" s="5" t="s">
        <v>21</v>
      </c>
      <c r="D85" s="6" t="s">
        <v>456</v>
      </c>
      <c r="E85" s="6">
        <v>6634</v>
      </c>
      <c r="F85" s="6" t="s">
        <v>210</v>
      </c>
      <c r="G85" s="6">
        <v>277.70999999999998</v>
      </c>
      <c r="H85" s="6">
        <v>61</v>
      </c>
      <c r="I85" s="11">
        <v>22</v>
      </c>
      <c r="J85" s="36">
        <v>44134</v>
      </c>
      <c r="K85" s="20" t="s">
        <v>721</v>
      </c>
      <c r="L85" s="20" t="s">
        <v>872</v>
      </c>
      <c r="M85" s="20" t="s">
        <v>863</v>
      </c>
    </row>
    <row r="86" spans="1:13" x14ac:dyDescent="0.2">
      <c r="A86" s="1">
        <v>83</v>
      </c>
      <c r="C86" s="7" t="s">
        <v>830</v>
      </c>
      <c r="D86" s="8" t="s">
        <v>829</v>
      </c>
      <c r="E86" s="8">
        <v>7695</v>
      </c>
      <c r="F86" s="8" t="s">
        <v>210</v>
      </c>
      <c r="G86" s="8">
        <v>277.70999999999998</v>
      </c>
      <c r="H86" s="8">
        <v>59</v>
      </c>
      <c r="I86" s="12">
        <v>13</v>
      </c>
      <c r="J86" s="13">
        <v>44134</v>
      </c>
      <c r="K86" s="20" t="s">
        <v>721</v>
      </c>
      <c r="L86" s="20" t="s">
        <v>872</v>
      </c>
      <c r="M86" s="20" t="s">
        <v>863</v>
      </c>
    </row>
    <row r="87" spans="1:13" x14ac:dyDescent="0.2">
      <c r="A87" s="1">
        <v>84</v>
      </c>
      <c r="C87" s="5" t="s">
        <v>291</v>
      </c>
      <c r="D87" s="6" t="s">
        <v>457</v>
      </c>
      <c r="E87" s="6">
        <v>1397</v>
      </c>
      <c r="F87" s="6" t="s">
        <v>223</v>
      </c>
      <c r="G87" s="6">
        <v>281.66000000000003</v>
      </c>
      <c r="H87" s="6">
        <v>62</v>
      </c>
      <c r="I87" s="11">
        <v>33</v>
      </c>
      <c r="J87" s="36">
        <v>44134</v>
      </c>
      <c r="K87" s="20" t="s">
        <v>721</v>
      </c>
      <c r="L87" s="20" t="s">
        <v>862</v>
      </c>
      <c r="M87" s="20" t="s">
        <v>863</v>
      </c>
    </row>
    <row r="88" spans="1:13" x14ac:dyDescent="0.2">
      <c r="A88" s="1">
        <v>85</v>
      </c>
      <c r="C88" s="7" t="s">
        <v>295</v>
      </c>
      <c r="D88" s="8" t="s">
        <v>458</v>
      </c>
      <c r="E88" s="8">
        <v>2716</v>
      </c>
      <c r="F88" s="8" t="s">
        <v>223</v>
      </c>
      <c r="G88" s="8">
        <v>281.66000000000003</v>
      </c>
      <c r="H88" s="8">
        <v>59</v>
      </c>
      <c r="I88" s="12">
        <v>26</v>
      </c>
      <c r="J88" s="13">
        <v>44134</v>
      </c>
      <c r="K88" s="20" t="s">
        <v>721</v>
      </c>
      <c r="L88" s="20" t="s">
        <v>862</v>
      </c>
      <c r="M88" s="20" t="s">
        <v>863</v>
      </c>
    </row>
    <row r="89" spans="1:13" x14ac:dyDescent="0.2">
      <c r="A89" s="1">
        <v>86</v>
      </c>
      <c r="C89" s="5" t="s">
        <v>358</v>
      </c>
      <c r="D89" s="6" t="s">
        <v>459</v>
      </c>
      <c r="E89" s="6">
        <v>3246</v>
      </c>
      <c r="F89" s="6" t="s">
        <v>223</v>
      </c>
      <c r="G89" s="6">
        <v>281.66000000000003</v>
      </c>
      <c r="H89" s="6">
        <v>60</v>
      </c>
      <c r="I89" s="11">
        <v>23</v>
      </c>
      <c r="J89" s="36">
        <v>44134</v>
      </c>
      <c r="K89" s="20" t="s">
        <v>721</v>
      </c>
      <c r="L89" s="20" t="s">
        <v>862</v>
      </c>
      <c r="M89" s="20" t="s">
        <v>863</v>
      </c>
    </row>
    <row r="90" spans="1:13" x14ac:dyDescent="0.2">
      <c r="A90" s="1">
        <v>87</v>
      </c>
      <c r="C90" s="7" t="s">
        <v>56</v>
      </c>
      <c r="D90" s="8" t="s">
        <v>460</v>
      </c>
      <c r="E90" s="8">
        <v>3487</v>
      </c>
      <c r="F90" s="8" t="s">
        <v>223</v>
      </c>
      <c r="G90" s="8">
        <v>281.66000000000003</v>
      </c>
      <c r="H90" s="8">
        <v>58</v>
      </c>
      <c r="I90" s="12">
        <v>34</v>
      </c>
      <c r="J90" s="13">
        <v>44134</v>
      </c>
      <c r="K90" s="20" t="s">
        <v>721</v>
      </c>
      <c r="L90" s="20" t="s">
        <v>862</v>
      </c>
      <c r="M90" s="20" t="s">
        <v>863</v>
      </c>
    </row>
    <row r="91" spans="1:13" x14ac:dyDescent="0.2">
      <c r="A91" s="1">
        <v>88</v>
      </c>
      <c r="C91" s="5" t="s">
        <v>80</v>
      </c>
      <c r="D91" s="6" t="s">
        <v>462</v>
      </c>
      <c r="E91" s="6">
        <v>3900</v>
      </c>
      <c r="F91" s="6" t="s">
        <v>223</v>
      </c>
      <c r="G91" s="6">
        <v>281.66000000000003</v>
      </c>
      <c r="H91" s="6">
        <v>59</v>
      </c>
      <c r="I91" s="11">
        <v>24</v>
      </c>
      <c r="J91" s="36">
        <v>44134</v>
      </c>
      <c r="K91" s="20" t="s">
        <v>721</v>
      </c>
      <c r="L91" s="20" t="s">
        <v>862</v>
      </c>
      <c r="M91" s="20" t="s">
        <v>863</v>
      </c>
    </row>
    <row r="92" spans="1:13" x14ac:dyDescent="0.2">
      <c r="A92" s="1">
        <v>89</v>
      </c>
      <c r="C92" s="7" t="s">
        <v>52</v>
      </c>
      <c r="D92" s="8" t="s">
        <v>463</v>
      </c>
      <c r="E92" s="8">
        <v>6562</v>
      </c>
      <c r="F92" s="8" t="s">
        <v>223</v>
      </c>
      <c r="G92" s="8">
        <v>281.66000000000003</v>
      </c>
      <c r="H92" s="8">
        <v>60</v>
      </c>
      <c r="I92" s="12">
        <v>14</v>
      </c>
      <c r="J92" s="13">
        <v>44134</v>
      </c>
      <c r="K92" s="20" t="s">
        <v>721</v>
      </c>
      <c r="L92" s="20" t="s">
        <v>862</v>
      </c>
      <c r="M92" s="20" t="s">
        <v>863</v>
      </c>
    </row>
    <row r="93" spans="1:13" x14ac:dyDescent="0.2">
      <c r="A93" s="1">
        <v>90</v>
      </c>
      <c r="C93" s="5" t="s">
        <v>333</v>
      </c>
      <c r="D93" s="6" t="s">
        <v>464</v>
      </c>
      <c r="E93" s="6">
        <v>7509</v>
      </c>
      <c r="F93" s="6" t="s">
        <v>228</v>
      </c>
      <c r="G93" s="6">
        <v>192.38</v>
      </c>
      <c r="H93" s="6">
        <v>60</v>
      </c>
      <c r="I93" s="11">
        <v>13</v>
      </c>
      <c r="J93" s="36">
        <v>44134</v>
      </c>
      <c r="K93" s="20" t="s">
        <v>721</v>
      </c>
      <c r="L93" s="20" t="s">
        <v>862</v>
      </c>
      <c r="M93" s="20" t="s">
        <v>873</v>
      </c>
    </row>
    <row r="94" spans="1:13" x14ac:dyDescent="0.2">
      <c r="A94" s="1">
        <v>91</v>
      </c>
      <c r="C94" s="7" t="s">
        <v>84</v>
      </c>
      <c r="D94" s="8" t="s">
        <v>465</v>
      </c>
      <c r="E94" s="8">
        <v>8901</v>
      </c>
      <c r="F94" s="8" t="s">
        <v>228</v>
      </c>
      <c r="G94" s="8">
        <v>192.38</v>
      </c>
      <c r="H94" s="8">
        <v>61</v>
      </c>
      <c r="I94" s="12">
        <v>19</v>
      </c>
      <c r="J94" s="13">
        <v>44134</v>
      </c>
      <c r="K94" s="20" t="s">
        <v>721</v>
      </c>
      <c r="L94" s="20" t="s">
        <v>862</v>
      </c>
      <c r="M94" s="20" t="s">
        <v>873</v>
      </c>
    </row>
    <row r="95" spans="1:13" x14ac:dyDescent="0.2">
      <c r="A95" s="1">
        <v>92</v>
      </c>
      <c r="C95" s="5" t="s">
        <v>99</v>
      </c>
      <c r="D95" s="6" t="s">
        <v>466</v>
      </c>
      <c r="E95" s="6">
        <v>186</v>
      </c>
      <c r="F95" s="6" t="s">
        <v>234</v>
      </c>
      <c r="G95" s="6">
        <v>291.10000000000002</v>
      </c>
      <c r="H95" s="6">
        <v>61</v>
      </c>
      <c r="I95" s="11">
        <v>35</v>
      </c>
      <c r="J95" s="36">
        <v>44134</v>
      </c>
      <c r="K95" s="20" t="s">
        <v>721</v>
      </c>
      <c r="L95" s="20" t="s">
        <v>874</v>
      </c>
      <c r="M95" s="20" t="s">
        <v>863</v>
      </c>
    </row>
    <row r="96" spans="1:13" x14ac:dyDescent="0.2">
      <c r="A96" s="1">
        <v>93</v>
      </c>
      <c r="C96" s="7" t="s">
        <v>348</v>
      </c>
      <c r="D96" s="8" t="s">
        <v>467</v>
      </c>
      <c r="E96" s="8">
        <v>387</v>
      </c>
      <c r="F96" s="8" t="s">
        <v>234</v>
      </c>
      <c r="G96" s="8">
        <v>291.10000000000002</v>
      </c>
      <c r="H96" s="8">
        <v>59</v>
      </c>
      <c r="I96" s="12">
        <v>35</v>
      </c>
      <c r="J96" s="13">
        <v>44134</v>
      </c>
      <c r="K96" s="20" t="s">
        <v>721</v>
      </c>
      <c r="L96" s="20" t="s">
        <v>874</v>
      </c>
      <c r="M96" s="20" t="s">
        <v>863</v>
      </c>
    </row>
    <row r="97" spans="1:13" x14ac:dyDescent="0.2">
      <c r="A97" s="1">
        <v>94</v>
      </c>
      <c r="C97" s="5" t="s">
        <v>304</v>
      </c>
      <c r="D97" s="6" t="s">
        <v>468</v>
      </c>
      <c r="E97" s="6">
        <v>523</v>
      </c>
      <c r="F97" s="6" t="s">
        <v>234</v>
      </c>
      <c r="G97" s="6">
        <v>291.10000000000002</v>
      </c>
      <c r="H97" s="6">
        <v>64</v>
      </c>
      <c r="I97" s="11">
        <v>34</v>
      </c>
      <c r="J97" s="36">
        <v>44134</v>
      </c>
      <c r="K97" s="20" t="s">
        <v>721</v>
      </c>
      <c r="L97" s="20" t="s">
        <v>874</v>
      </c>
      <c r="M97" s="20" t="s">
        <v>863</v>
      </c>
    </row>
    <row r="98" spans="1:13" x14ac:dyDescent="0.2">
      <c r="A98" s="1">
        <v>95</v>
      </c>
      <c r="C98" s="7" t="s">
        <v>828</v>
      </c>
      <c r="D98" s="8" t="s">
        <v>827</v>
      </c>
      <c r="E98" s="8">
        <v>1219</v>
      </c>
      <c r="F98" s="8" t="s">
        <v>234</v>
      </c>
      <c r="G98" s="8">
        <v>291.10000000000002</v>
      </c>
      <c r="H98" s="8">
        <v>64</v>
      </c>
      <c r="I98" s="12">
        <v>33</v>
      </c>
      <c r="J98" s="13">
        <v>44134</v>
      </c>
      <c r="K98" s="20" t="s">
        <v>721</v>
      </c>
      <c r="L98" s="20" t="s">
        <v>874</v>
      </c>
      <c r="M98" s="20" t="s">
        <v>863</v>
      </c>
    </row>
    <row r="99" spans="1:13" x14ac:dyDescent="0.2">
      <c r="A99" s="1">
        <v>96</v>
      </c>
      <c r="C99" s="5" t="s">
        <v>272</v>
      </c>
      <c r="D99" s="6" t="s">
        <v>469</v>
      </c>
      <c r="E99" s="6">
        <v>1861</v>
      </c>
      <c r="F99" s="6" t="s">
        <v>234</v>
      </c>
      <c r="G99" s="6">
        <v>291.10000000000002</v>
      </c>
      <c r="H99" s="6">
        <v>60</v>
      </c>
      <c r="I99" s="11">
        <v>30</v>
      </c>
      <c r="J99" s="36">
        <v>44134</v>
      </c>
      <c r="K99" s="20" t="s">
        <v>721</v>
      </c>
      <c r="L99" s="20" t="s">
        <v>874</v>
      </c>
      <c r="M99" s="20" t="s">
        <v>863</v>
      </c>
    </row>
    <row r="100" spans="1:13" x14ac:dyDescent="0.2">
      <c r="A100" s="1">
        <v>97</v>
      </c>
      <c r="C100" s="7" t="s">
        <v>97</v>
      </c>
      <c r="D100" s="8" t="s">
        <v>470</v>
      </c>
      <c r="E100" s="8">
        <v>1879</v>
      </c>
      <c r="F100" s="8" t="s">
        <v>234</v>
      </c>
      <c r="G100" s="8">
        <v>291.10000000000002</v>
      </c>
      <c r="H100" s="8">
        <v>61</v>
      </c>
      <c r="I100" s="12">
        <v>30</v>
      </c>
      <c r="J100" s="13">
        <v>44134</v>
      </c>
      <c r="K100" s="20" t="s">
        <v>721</v>
      </c>
      <c r="L100" s="20" t="s">
        <v>874</v>
      </c>
      <c r="M100" s="20" t="s">
        <v>863</v>
      </c>
    </row>
    <row r="101" spans="1:13" x14ac:dyDescent="0.2">
      <c r="A101" s="1">
        <v>98</v>
      </c>
      <c r="C101" s="5" t="s">
        <v>826</v>
      </c>
      <c r="D101" s="6" t="s">
        <v>825</v>
      </c>
      <c r="E101" s="6">
        <v>2258</v>
      </c>
      <c r="F101" s="6" t="s">
        <v>234</v>
      </c>
      <c r="G101" s="6">
        <v>291.10000000000002</v>
      </c>
      <c r="H101" s="6">
        <v>58</v>
      </c>
      <c r="I101" s="11">
        <v>28</v>
      </c>
      <c r="J101" s="36">
        <v>44134</v>
      </c>
      <c r="K101" s="20" t="s">
        <v>721</v>
      </c>
      <c r="L101" s="20" t="s">
        <v>874</v>
      </c>
      <c r="M101" s="20" t="s">
        <v>863</v>
      </c>
    </row>
    <row r="102" spans="1:13" x14ac:dyDescent="0.2">
      <c r="A102" s="1">
        <v>99</v>
      </c>
      <c r="C102" s="7" t="s">
        <v>105</v>
      </c>
      <c r="D102" s="8" t="s">
        <v>471</v>
      </c>
      <c r="E102" s="8">
        <v>2389</v>
      </c>
      <c r="F102" s="8" t="s">
        <v>234</v>
      </c>
      <c r="G102" s="8">
        <v>351.87</v>
      </c>
      <c r="H102" s="8">
        <v>56</v>
      </c>
      <c r="I102" s="12">
        <v>28</v>
      </c>
      <c r="J102" s="13">
        <v>44134</v>
      </c>
      <c r="K102" s="20" t="s">
        <v>721</v>
      </c>
      <c r="L102" s="20" t="s">
        <v>874</v>
      </c>
      <c r="M102" s="20" t="s">
        <v>863</v>
      </c>
    </row>
    <row r="103" spans="1:13" x14ac:dyDescent="0.2">
      <c r="A103" s="1">
        <v>100</v>
      </c>
      <c r="C103" s="5" t="s">
        <v>103</v>
      </c>
      <c r="D103" s="6" t="s">
        <v>472</v>
      </c>
      <c r="E103" s="6">
        <v>2497</v>
      </c>
      <c r="F103" s="6" t="s">
        <v>234</v>
      </c>
      <c r="G103" s="6">
        <v>291.10000000000002</v>
      </c>
      <c r="H103" s="6">
        <v>59</v>
      </c>
      <c r="I103" s="11">
        <v>27</v>
      </c>
      <c r="J103" s="36">
        <v>44134</v>
      </c>
      <c r="K103" s="20" t="s">
        <v>721</v>
      </c>
      <c r="L103" s="20" t="s">
        <v>874</v>
      </c>
      <c r="M103" s="20" t="s">
        <v>863</v>
      </c>
    </row>
    <row r="104" spans="1:13" x14ac:dyDescent="0.2">
      <c r="A104" s="1">
        <v>101</v>
      </c>
      <c r="C104" s="7" t="s">
        <v>824</v>
      </c>
      <c r="D104" s="8" t="s">
        <v>823</v>
      </c>
      <c r="E104" s="8">
        <v>2563</v>
      </c>
      <c r="F104" s="8" t="s">
        <v>234</v>
      </c>
      <c r="G104" s="8">
        <v>291.10000000000002</v>
      </c>
      <c r="H104" s="8">
        <v>52</v>
      </c>
      <c r="I104" s="12">
        <v>23</v>
      </c>
      <c r="J104" s="13">
        <v>44134</v>
      </c>
      <c r="K104" s="20" t="s">
        <v>721</v>
      </c>
      <c r="L104" s="20" t="s">
        <v>874</v>
      </c>
      <c r="M104" s="20" t="s">
        <v>863</v>
      </c>
    </row>
    <row r="105" spans="1:13" x14ac:dyDescent="0.2">
      <c r="A105" s="1">
        <v>102</v>
      </c>
      <c r="C105" s="5" t="s">
        <v>822</v>
      </c>
      <c r="D105" s="6" t="s">
        <v>821</v>
      </c>
      <c r="E105" s="6">
        <v>3072</v>
      </c>
      <c r="F105" s="6" t="s">
        <v>234</v>
      </c>
      <c r="G105" s="6">
        <v>291.10000000000002</v>
      </c>
      <c r="H105" s="6">
        <v>61</v>
      </c>
      <c r="I105" s="11">
        <v>27</v>
      </c>
      <c r="J105" s="36">
        <v>44134</v>
      </c>
      <c r="K105" s="20" t="s">
        <v>721</v>
      </c>
      <c r="L105" s="20" t="s">
        <v>874</v>
      </c>
      <c r="M105" s="20" t="s">
        <v>863</v>
      </c>
    </row>
    <row r="106" spans="1:13" x14ac:dyDescent="0.2">
      <c r="A106" s="1">
        <v>103</v>
      </c>
      <c r="C106" s="7" t="s">
        <v>820</v>
      </c>
      <c r="D106" s="8" t="s">
        <v>819</v>
      </c>
      <c r="E106" s="8">
        <v>3228</v>
      </c>
      <c r="F106" s="8" t="s">
        <v>234</v>
      </c>
      <c r="G106" s="8">
        <v>291.10000000000002</v>
      </c>
      <c r="H106" s="8">
        <v>61</v>
      </c>
      <c r="I106" s="12">
        <v>25</v>
      </c>
      <c r="J106" s="13">
        <v>44134</v>
      </c>
      <c r="K106" s="20" t="s">
        <v>721</v>
      </c>
      <c r="L106" s="20" t="s">
        <v>874</v>
      </c>
      <c r="M106" s="20" t="s">
        <v>863</v>
      </c>
    </row>
    <row r="107" spans="1:13" x14ac:dyDescent="0.2">
      <c r="A107" s="1">
        <v>104</v>
      </c>
      <c r="C107" s="5" t="s">
        <v>818</v>
      </c>
      <c r="D107" s="6" t="s">
        <v>817</v>
      </c>
      <c r="E107" s="6">
        <v>3531</v>
      </c>
      <c r="F107" s="6" t="s">
        <v>234</v>
      </c>
      <c r="G107" s="6">
        <v>291.10000000000002</v>
      </c>
      <c r="H107" s="6">
        <v>57</v>
      </c>
      <c r="I107" s="11">
        <v>33</v>
      </c>
      <c r="J107" s="36">
        <v>44134</v>
      </c>
      <c r="K107" s="20" t="s">
        <v>721</v>
      </c>
      <c r="L107" s="20" t="s">
        <v>874</v>
      </c>
      <c r="M107" s="20" t="s">
        <v>863</v>
      </c>
    </row>
    <row r="108" spans="1:13" x14ac:dyDescent="0.2">
      <c r="A108" s="1">
        <v>105</v>
      </c>
      <c r="C108" s="7" t="s">
        <v>325</v>
      </c>
      <c r="D108" s="8" t="s">
        <v>473</v>
      </c>
      <c r="E108" s="8">
        <v>4159</v>
      </c>
      <c r="F108" s="8" t="s">
        <v>234</v>
      </c>
      <c r="G108" s="8">
        <v>291.10000000000002</v>
      </c>
      <c r="H108" s="8">
        <v>60</v>
      </c>
      <c r="I108" s="12">
        <v>22</v>
      </c>
      <c r="J108" s="13">
        <v>44134</v>
      </c>
      <c r="K108" s="20" t="s">
        <v>721</v>
      </c>
      <c r="L108" s="20" t="s">
        <v>874</v>
      </c>
      <c r="M108" s="20" t="s">
        <v>863</v>
      </c>
    </row>
    <row r="109" spans="1:13" x14ac:dyDescent="0.2">
      <c r="A109" s="1">
        <v>106</v>
      </c>
      <c r="C109" s="5" t="s">
        <v>112</v>
      </c>
      <c r="D109" s="6" t="s">
        <v>474</v>
      </c>
      <c r="E109" s="6">
        <v>998</v>
      </c>
      <c r="F109" s="6" t="s">
        <v>240</v>
      </c>
      <c r="G109" s="6">
        <v>198.82</v>
      </c>
      <c r="H109" s="6">
        <v>61</v>
      </c>
      <c r="I109" s="11">
        <v>37</v>
      </c>
      <c r="J109" s="36">
        <v>44134</v>
      </c>
      <c r="K109" s="20" t="s">
        <v>721</v>
      </c>
      <c r="L109" s="20" t="s">
        <v>874</v>
      </c>
      <c r="M109" s="20" t="s">
        <v>873</v>
      </c>
    </row>
    <row r="110" spans="1:13" x14ac:dyDescent="0.2">
      <c r="A110" s="1">
        <v>107</v>
      </c>
      <c r="C110" s="7" t="s">
        <v>114</v>
      </c>
      <c r="D110" s="8" t="s">
        <v>475</v>
      </c>
      <c r="E110" s="8">
        <v>2391</v>
      </c>
      <c r="F110" s="8" t="s">
        <v>240</v>
      </c>
      <c r="G110" s="8">
        <v>198.82</v>
      </c>
      <c r="H110" s="8">
        <v>64</v>
      </c>
      <c r="I110" s="12">
        <v>28</v>
      </c>
      <c r="J110" s="13">
        <v>44134</v>
      </c>
      <c r="K110" s="20" t="s">
        <v>721</v>
      </c>
      <c r="L110" s="20" t="s">
        <v>874</v>
      </c>
      <c r="M110" s="20" t="s">
        <v>873</v>
      </c>
    </row>
    <row r="111" spans="1:13" x14ac:dyDescent="0.2">
      <c r="A111" s="1">
        <v>108</v>
      </c>
      <c r="C111" s="5" t="s">
        <v>816</v>
      </c>
      <c r="D111" s="6" t="s">
        <v>815</v>
      </c>
      <c r="E111" s="6">
        <v>3241</v>
      </c>
      <c r="F111" s="6" t="s">
        <v>240</v>
      </c>
      <c r="G111" s="6">
        <v>198.82</v>
      </c>
      <c r="H111" s="6">
        <v>58</v>
      </c>
      <c r="I111" s="11">
        <v>25</v>
      </c>
      <c r="J111" s="36">
        <v>44134</v>
      </c>
      <c r="K111" s="20" t="s">
        <v>721</v>
      </c>
      <c r="L111" s="20" t="s">
        <v>874</v>
      </c>
      <c r="M111" s="20" t="s">
        <v>873</v>
      </c>
    </row>
    <row r="112" spans="1:13" x14ac:dyDescent="0.2">
      <c r="A112" s="1">
        <v>109</v>
      </c>
      <c r="C112" s="7" t="s">
        <v>351</v>
      </c>
      <c r="D112" s="8" t="s">
        <v>476</v>
      </c>
      <c r="E112" s="8">
        <v>4122</v>
      </c>
      <c r="F112" s="8" t="s">
        <v>240</v>
      </c>
      <c r="G112" s="8">
        <v>198.82</v>
      </c>
      <c r="H112" s="8">
        <v>60</v>
      </c>
      <c r="I112" s="12">
        <v>24</v>
      </c>
      <c r="J112" s="13">
        <v>44134</v>
      </c>
      <c r="K112" s="20" t="s">
        <v>721</v>
      </c>
      <c r="L112" s="20" t="s">
        <v>874</v>
      </c>
      <c r="M112" s="20" t="s">
        <v>873</v>
      </c>
    </row>
    <row r="113" spans="1:13" x14ac:dyDescent="0.2">
      <c r="A113" s="1">
        <v>110</v>
      </c>
      <c r="C113" s="5" t="s">
        <v>368</v>
      </c>
      <c r="D113" s="6" t="s">
        <v>477</v>
      </c>
      <c r="E113" s="6">
        <v>5709</v>
      </c>
      <c r="F113" s="6" t="s">
        <v>240</v>
      </c>
      <c r="G113" s="6">
        <v>198.82</v>
      </c>
      <c r="H113" s="6">
        <v>59</v>
      </c>
      <c r="I113" s="11">
        <v>24</v>
      </c>
      <c r="J113" s="36">
        <v>44134</v>
      </c>
      <c r="K113" s="20" t="s">
        <v>721</v>
      </c>
      <c r="L113" s="20" t="s">
        <v>874</v>
      </c>
      <c r="M113" s="20" t="s">
        <v>873</v>
      </c>
    </row>
    <row r="114" spans="1:13" x14ac:dyDescent="0.2">
      <c r="A114" s="1">
        <v>111</v>
      </c>
      <c r="C114" s="7" t="s">
        <v>111</v>
      </c>
      <c r="D114" s="8" t="s">
        <v>478</v>
      </c>
      <c r="E114" s="8">
        <v>6553</v>
      </c>
      <c r="F114" s="8" t="s">
        <v>240</v>
      </c>
      <c r="G114" s="8">
        <v>198.82</v>
      </c>
      <c r="H114" s="8">
        <v>62</v>
      </c>
      <c r="I114" s="12">
        <v>22</v>
      </c>
      <c r="J114" s="13">
        <v>44134</v>
      </c>
      <c r="K114" s="20" t="s">
        <v>721</v>
      </c>
      <c r="L114" s="20" t="s">
        <v>874</v>
      </c>
      <c r="M114" s="20" t="s">
        <v>873</v>
      </c>
    </row>
    <row r="115" spans="1:13" x14ac:dyDescent="0.2">
      <c r="A115" s="1">
        <v>112</v>
      </c>
      <c r="C115" s="5" t="s">
        <v>343</v>
      </c>
      <c r="D115" s="6" t="s">
        <v>479</v>
      </c>
      <c r="E115" s="6">
        <v>7233</v>
      </c>
      <c r="F115" s="6" t="s">
        <v>240</v>
      </c>
      <c r="G115" s="6">
        <v>198.82</v>
      </c>
      <c r="H115" s="6">
        <v>61</v>
      </c>
      <c r="I115" s="11">
        <v>36</v>
      </c>
      <c r="J115" s="36">
        <v>44134</v>
      </c>
      <c r="K115" s="20" t="s">
        <v>721</v>
      </c>
      <c r="L115" s="20" t="s">
        <v>874</v>
      </c>
      <c r="M115" s="20" t="s">
        <v>873</v>
      </c>
    </row>
    <row r="116" spans="1:13" x14ac:dyDescent="0.2">
      <c r="A116" s="1">
        <v>113</v>
      </c>
      <c r="C116" s="7" t="s">
        <v>110</v>
      </c>
      <c r="D116" s="8" t="s">
        <v>480</v>
      </c>
      <c r="E116" s="8">
        <v>7655</v>
      </c>
      <c r="F116" s="8" t="s">
        <v>240</v>
      </c>
      <c r="G116" s="8">
        <v>198.82</v>
      </c>
      <c r="H116" s="8">
        <v>55</v>
      </c>
      <c r="I116" s="12">
        <v>21</v>
      </c>
      <c r="J116" s="13">
        <v>44134</v>
      </c>
      <c r="K116" s="20" t="s">
        <v>721</v>
      </c>
      <c r="L116" s="20" t="s">
        <v>874</v>
      </c>
      <c r="M116" s="20" t="s">
        <v>873</v>
      </c>
    </row>
    <row r="117" spans="1:13" x14ac:dyDescent="0.2">
      <c r="A117" s="1">
        <v>114</v>
      </c>
      <c r="C117" s="5" t="s">
        <v>116</v>
      </c>
      <c r="D117" s="6" t="s">
        <v>481</v>
      </c>
      <c r="E117" s="6">
        <v>8720</v>
      </c>
      <c r="F117" s="6" t="s">
        <v>240</v>
      </c>
      <c r="G117" s="6">
        <v>198.82</v>
      </c>
      <c r="H117" s="6">
        <v>55</v>
      </c>
      <c r="I117" s="11">
        <v>20</v>
      </c>
      <c r="J117" s="36">
        <v>44134</v>
      </c>
      <c r="K117" s="20" t="s">
        <v>721</v>
      </c>
      <c r="L117" s="20" t="s">
        <v>874</v>
      </c>
      <c r="M117" s="20" t="s">
        <v>873</v>
      </c>
    </row>
    <row r="118" spans="1:13" x14ac:dyDescent="0.2">
      <c r="A118" s="1">
        <v>115</v>
      </c>
      <c r="C118" s="7" t="s">
        <v>120</v>
      </c>
      <c r="D118" s="8" t="s">
        <v>482</v>
      </c>
      <c r="E118" s="8">
        <v>151</v>
      </c>
      <c r="F118" s="8" t="s">
        <v>244</v>
      </c>
      <c r="G118" s="8">
        <v>351.87</v>
      </c>
      <c r="H118" s="8">
        <v>61</v>
      </c>
      <c r="I118" s="12">
        <v>35</v>
      </c>
      <c r="J118" s="13">
        <v>44134</v>
      </c>
      <c r="K118" s="20" t="s">
        <v>721</v>
      </c>
      <c r="L118" s="20" t="s">
        <v>875</v>
      </c>
      <c r="M118" s="20" t="s">
        <v>863</v>
      </c>
    </row>
    <row r="119" spans="1:13" x14ac:dyDescent="0.2">
      <c r="A119" s="1">
        <v>116</v>
      </c>
      <c r="C119" s="5" t="s">
        <v>124</v>
      </c>
      <c r="D119" s="6" t="s">
        <v>483</v>
      </c>
      <c r="E119" s="6">
        <v>344</v>
      </c>
      <c r="F119" s="6" t="s">
        <v>244</v>
      </c>
      <c r="G119" s="6">
        <v>351.87</v>
      </c>
      <c r="H119" s="6">
        <v>61</v>
      </c>
      <c r="I119" s="11">
        <v>35</v>
      </c>
      <c r="J119" s="36">
        <v>44134</v>
      </c>
      <c r="K119" s="20" t="s">
        <v>721</v>
      </c>
      <c r="L119" s="20" t="s">
        <v>875</v>
      </c>
      <c r="M119" s="20" t="s">
        <v>863</v>
      </c>
    </row>
    <row r="120" spans="1:13" x14ac:dyDescent="0.2">
      <c r="A120" s="1">
        <v>117</v>
      </c>
      <c r="C120" s="7" t="s">
        <v>128</v>
      </c>
      <c r="D120" s="8" t="s">
        <v>484</v>
      </c>
      <c r="E120" s="8">
        <v>392</v>
      </c>
      <c r="F120" s="8" t="s">
        <v>244</v>
      </c>
      <c r="G120" s="8">
        <v>351.87</v>
      </c>
      <c r="H120" s="8">
        <v>61</v>
      </c>
      <c r="I120" s="12">
        <v>35</v>
      </c>
      <c r="J120" s="13">
        <v>44134</v>
      </c>
      <c r="K120" s="20" t="s">
        <v>721</v>
      </c>
      <c r="L120" s="20" t="s">
        <v>875</v>
      </c>
      <c r="M120" s="20" t="s">
        <v>863</v>
      </c>
    </row>
    <row r="121" spans="1:13" x14ac:dyDescent="0.2">
      <c r="A121" s="1">
        <v>118</v>
      </c>
      <c r="C121" s="5" t="s">
        <v>314</v>
      </c>
      <c r="D121" s="6" t="s">
        <v>485</v>
      </c>
      <c r="E121" s="6">
        <v>722</v>
      </c>
      <c r="F121" s="6" t="s">
        <v>244</v>
      </c>
      <c r="G121" s="6">
        <v>351.87</v>
      </c>
      <c r="H121" s="6">
        <v>64</v>
      </c>
      <c r="I121" s="11">
        <v>34</v>
      </c>
      <c r="J121" s="36">
        <v>44134</v>
      </c>
      <c r="K121" s="20" t="s">
        <v>721</v>
      </c>
      <c r="L121" s="20" t="s">
        <v>875</v>
      </c>
      <c r="M121" s="20" t="s">
        <v>863</v>
      </c>
    </row>
    <row r="122" spans="1:13" x14ac:dyDescent="0.2">
      <c r="A122" s="1">
        <v>119</v>
      </c>
      <c r="C122" s="7" t="s">
        <v>135</v>
      </c>
      <c r="D122" s="8" t="s">
        <v>486</v>
      </c>
      <c r="E122" s="8">
        <v>743</v>
      </c>
      <c r="F122" s="8" t="s">
        <v>244</v>
      </c>
      <c r="G122" s="8">
        <v>351.87</v>
      </c>
      <c r="H122" s="8">
        <v>61</v>
      </c>
      <c r="I122" s="12">
        <v>32</v>
      </c>
      <c r="J122" s="13">
        <v>44134</v>
      </c>
      <c r="K122" s="20" t="s">
        <v>721</v>
      </c>
      <c r="L122" s="20" t="s">
        <v>875</v>
      </c>
      <c r="M122" s="20" t="s">
        <v>863</v>
      </c>
    </row>
    <row r="123" spans="1:13" x14ac:dyDescent="0.2">
      <c r="A123" s="1">
        <v>120</v>
      </c>
      <c r="C123" s="5" t="s">
        <v>123</v>
      </c>
      <c r="D123" s="6" t="s">
        <v>487</v>
      </c>
      <c r="E123" s="6">
        <v>768</v>
      </c>
      <c r="F123" s="6" t="s">
        <v>244</v>
      </c>
      <c r="G123" s="6">
        <v>351.87</v>
      </c>
      <c r="H123" s="6">
        <v>62</v>
      </c>
      <c r="I123" s="11">
        <v>35</v>
      </c>
      <c r="J123" s="36">
        <v>44134</v>
      </c>
      <c r="K123" s="20" t="s">
        <v>721</v>
      </c>
      <c r="L123" s="20" t="s">
        <v>875</v>
      </c>
      <c r="M123" s="20" t="s">
        <v>863</v>
      </c>
    </row>
    <row r="124" spans="1:13" x14ac:dyDescent="0.2">
      <c r="A124" s="1">
        <v>121</v>
      </c>
      <c r="C124" s="7" t="s">
        <v>132</v>
      </c>
      <c r="D124" s="8" t="s">
        <v>488</v>
      </c>
      <c r="E124" s="8">
        <v>1010</v>
      </c>
      <c r="F124" s="8" t="s">
        <v>244</v>
      </c>
      <c r="G124" s="8">
        <v>351.87</v>
      </c>
      <c r="H124" s="8">
        <v>59</v>
      </c>
      <c r="I124" s="12">
        <v>34</v>
      </c>
      <c r="J124" s="13">
        <v>44134</v>
      </c>
      <c r="K124" s="20" t="s">
        <v>721</v>
      </c>
      <c r="L124" s="20" t="s">
        <v>875</v>
      </c>
      <c r="M124" s="20" t="s">
        <v>863</v>
      </c>
    </row>
    <row r="125" spans="1:13" x14ac:dyDescent="0.2">
      <c r="A125" s="1">
        <v>122</v>
      </c>
      <c r="C125" s="5" t="s">
        <v>130</v>
      </c>
      <c r="D125" s="6" t="s">
        <v>489</v>
      </c>
      <c r="E125" s="6">
        <v>1347</v>
      </c>
      <c r="F125" s="6" t="s">
        <v>244</v>
      </c>
      <c r="G125" s="6">
        <v>351.87</v>
      </c>
      <c r="H125" s="6">
        <v>61</v>
      </c>
      <c r="I125" s="11">
        <v>33</v>
      </c>
      <c r="J125" s="36">
        <v>44134</v>
      </c>
      <c r="K125" s="20" t="s">
        <v>721</v>
      </c>
      <c r="L125" s="20" t="s">
        <v>875</v>
      </c>
      <c r="M125" s="20" t="s">
        <v>863</v>
      </c>
    </row>
    <row r="126" spans="1:13" x14ac:dyDescent="0.2">
      <c r="A126" s="1">
        <v>123</v>
      </c>
      <c r="C126" s="7" t="s">
        <v>347</v>
      </c>
      <c r="D126" s="8" t="s">
        <v>490</v>
      </c>
      <c r="E126" s="8">
        <v>1442</v>
      </c>
      <c r="F126" s="8" t="s">
        <v>244</v>
      </c>
      <c r="G126" s="8">
        <v>351.87</v>
      </c>
      <c r="H126" s="8">
        <v>61</v>
      </c>
      <c r="I126" s="12">
        <v>33</v>
      </c>
      <c r="J126" s="13">
        <v>44134</v>
      </c>
      <c r="K126" s="20" t="s">
        <v>721</v>
      </c>
      <c r="L126" s="20" t="s">
        <v>875</v>
      </c>
      <c r="M126" s="20" t="s">
        <v>863</v>
      </c>
    </row>
    <row r="127" spans="1:13" x14ac:dyDescent="0.2">
      <c r="A127" s="1">
        <v>124</v>
      </c>
      <c r="C127" s="5" t="s">
        <v>131</v>
      </c>
      <c r="D127" s="6" t="s">
        <v>491</v>
      </c>
      <c r="E127" s="6">
        <v>1470</v>
      </c>
      <c r="F127" s="6" t="s">
        <v>244</v>
      </c>
      <c r="G127" s="6">
        <v>351.87</v>
      </c>
      <c r="H127" s="6">
        <v>60</v>
      </c>
      <c r="I127" s="11">
        <v>32</v>
      </c>
      <c r="J127" s="36">
        <v>44134</v>
      </c>
      <c r="K127" s="20" t="s">
        <v>721</v>
      </c>
      <c r="L127" s="20" t="s">
        <v>875</v>
      </c>
      <c r="M127" s="20" t="s">
        <v>863</v>
      </c>
    </row>
    <row r="128" spans="1:13" x14ac:dyDescent="0.2">
      <c r="A128" s="1">
        <v>125</v>
      </c>
      <c r="C128" s="7" t="s">
        <v>133</v>
      </c>
      <c r="D128" s="8" t="s">
        <v>492</v>
      </c>
      <c r="E128" s="8">
        <v>1752</v>
      </c>
      <c r="F128" s="8" t="s">
        <v>244</v>
      </c>
      <c r="G128" s="8">
        <v>351.87</v>
      </c>
      <c r="H128" s="8">
        <v>61</v>
      </c>
      <c r="I128" s="12">
        <v>30</v>
      </c>
      <c r="J128" s="13">
        <v>44134</v>
      </c>
      <c r="K128" s="20" t="s">
        <v>721</v>
      </c>
      <c r="L128" s="20" t="s">
        <v>875</v>
      </c>
      <c r="M128" s="20" t="s">
        <v>863</v>
      </c>
    </row>
    <row r="129" spans="1:13" x14ac:dyDescent="0.2">
      <c r="A129" s="1">
        <v>126</v>
      </c>
      <c r="C129" s="5" t="s">
        <v>119</v>
      </c>
      <c r="D129" s="6" t="s">
        <v>493</v>
      </c>
      <c r="E129" s="6">
        <v>2064</v>
      </c>
      <c r="F129" s="6" t="s">
        <v>244</v>
      </c>
      <c r="G129" s="6">
        <v>351.87</v>
      </c>
      <c r="H129" s="6">
        <v>60</v>
      </c>
      <c r="I129" s="11">
        <v>29</v>
      </c>
      <c r="J129" s="36">
        <v>44134</v>
      </c>
      <c r="K129" s="20" t="s">
        <v>721</v>
      </c>
      <c r="L129" s="20" t="s">
        <v>875</v>
      </c>
      <c r="M129" s="20" t="s">
        <v>863</v>
      </c>
    </row>
    <row r="130" spans="1:13" x14ac:dyDescent="0.2">
      <c r="A130" s="1">
        <v>127</v>
      </c>
      <c r="C130" s="7" t="s">
        <v>814</v>
      </c>
      <c r="D130" s="8" t="s">
        <v>813</v>
      </c>
      <c r="E130" s="8">
        <v>867</v>
      </c>
      <c r="F130" s="8" t="s">
        <v>249</v>
      </c>
      <c r="G130" s="8">
        <v>240.34</v>
      </c>
      <c r="H130" s="8">
        <v>60</v>
      </c>
      <c r="I130" s="12">
        <v>31</v>
      </c>
      <c r="J130" s="13">
        <v>44134</v>
      </c>
      <c r="K130" s="20" t="s">
        <v>721</v>
      </c>
      <c r="L130" s="20" t="s">
        <v>875</v>
      </c>
      <c r="M130" s="20" t="s">
        <v>873</v>
      </c>
    </row>
    <row r="131" spans="1:13" x14ac:dyDescent="0.2">
      <c r="A131" s="1">
        <v>128</v>
      </c>
      <c r="C131" s="5" t="s">
        <v>148</v>
      </c>
      <c r="D131" s="6" t="s">
        <v>494</v>
      </c>
      <c r="E131" s="6">
        <v>905</v>
      </c>
      <c r="F131" s="6" t="s">
        <v>249</v>
      </c>
      <c r="G131" s="6">
        <v>240.34</v>
      </c>
      <c r="H131" s="6">
        <v>61</v>
      </c>
      <c r="I131" s="11">
        <v>37</v>
      </c>
      <c r="J131" s="36">
        <v>44134</v>
      </c>
      <c r="K131" s="20" t="s">
        <v>721</v>
      </c>
      <c r="L131" s="20" t="s">
        <v>875</v>
      </c>
      <c r="M131" s="20" t="s">
        <v>873</v>
      </c>
    </row>
    <row r="132" spans="1:13" x14ac:dyDescent="0.2">
      <c r="A132" s="1">
        <v>129</v>
      </c>
      <c r="C132" s="7" t="s">
        <v>812</v>
      </c>
      <c r="D132" s="8" t="s">
        <v>811</v>
      </c>
      <c r="E132" s="8">
        <v>1054</v>
      </c>
      <c r="F132" s="8" t="s">
        <v>249</v>
      </c>
      <c r="G132" s="8">
        <v>240.34</v>
      </c>
      <c r="H132" s="8">
        <v>62</v>
      </c>
      <c r="I132" s="12">
        <v>31</v>
      </c>
      <c r="J132" s="13">
        <v>44134</v>
      </c>
      <c r="K132" s="20" t="s">
        <v>721</v>
      </c>
      <c r="L132" s="20" t="s">
        <v>875</v>
      </c>
      <c r="M132" s="20" t="s">
        <v>873</v>
      </c>
    </row>
    <row r="133" spans="1:13" x14ac:dyDescent="0.2">
      <c r="A133" s="1">
        <v>130</v>
      </c>
      <c r="C133" s="5" t="s">
        <v>380</v>
      </c>
      <c r="D133" s="6" t="s">
        <v>495</v>
      </c>
      <c r="E133" s="6">
        <v>1578</v>
      </c>
      <c r="F133" s="6" t="s">
        <v>249</v>
      </c>
      <c r="G133" s="6">
        <v>240.34</v>
      </c>
      <c r="H133" s="6">
        <v>61</v>
      </c>
      <c r="I133" s="11">
        <v>31</v>
      </c>
      <c r="J133" s="36">
        <v>44134</v>
      </c>
      <c r="K133" s="20" t="s">
        <v>721</v>
      </c>
      <c r="L133" s="20" t="s">
        <v>875</v>
      </c>
      <c r="M133" s="20" t="s">
        <v>873</v>
      </c>
    </row>
    <row r="134" spans="1:13" x14ac:dyDescent="0.2">
      <c r="A134" s="1">
        <v>131</v>
      </c>
      <c r="C134" s="7" t="s">
        <v>372</v>
      </c>
      <c r="D134" s="8" t="s">
        <v>496</v>
      </c>
      <c r="E134" s="8">
        <v>1788</v>
      </c>
      <c r="F134" s="8" t="s">
        <v>249</v>
      </c>
      <c r="G134" s="8">
        <v>240.34</v>
      </c>
      <c r="H134" s="8">
        <v>57</v>
      </c>
      <c r="I134" s="12">
        <v>23</v>
      </c>
      <c r="J134" s="13">
        <v>44134</v>
      </c>
      <c r="K134" s="20" t="s">
        <v>721</v>
      </c>
      <c r="L134" s="20" t="s">
        <v>875</v>
      </c>
      <c r="M134" s="20" t="s">
        <v>873</v>
      </c>
    </row>
    <row r="135" spans="1:13" x14ac:dyDescent="0.2">
      <c r="A135" s="1">
        <v>132</v>
      </c>
      <c r="C135" s="5" t="s">
        <v>144</v>
      </c>
      <c r="D135" s="6" t="s">
        <v>497</v>
      </c>
      <c r="E135" s="6">
        <v>2385</v>
      </c>
      <c r="F135" s="6" t="s">
        <v>249</v>
      </c>
      <c r="G135" s="6">
        <v>240.34</v>
      </c>
      <c r="H135" s="6">
        <v>61</v>
      </c>
      <c r="I135" s="11">
        <v>28</v>
      </c>
      <c r="J135" s="36">
        <v>44134</v>
      </c>
      <c r="K135" s="20" t="s">
        <v>721</v>
      </c>
      <c r="L135" s="20" t="s">
        <v>875</v>
      </c>
      <c r="M135" s="20" t="s">
        <v>873</v>
      </c>
    </row>
    <row r="136" spans="1:13" x14ac:dyDescent="0.2">
      <c r="A136" s="1">
        <v>133</v>
      </c>
      <c r="C136" s="7" t="s">
        <v>280</v>
      </c>
      <c r="D136" s="8" t="s">
        <v>498</v>
      </c>
      <c r="E136" s="8">
        <v>3034</v>
      </c>
      <c r="F136" s="8" t="s">
        <v>249</v>
      </c>
      <c r="G136" s="8">
        <v>240.34</v>
      </c>
      <c r="H136" s="8">
        <v>61</v>
      </c>
      <c r="I136" s="12">
        <v>27</v>
      </c>
      <c r="J136" s="13">
        <v>44134</v>
      </c>
      <c r="K136" s="20" t="s">
        <v>721</v>
      </c>
      <c r="L136" s="20" t="s">
        <v>875</v>
      </c>
      <c r="M136" s="20" t="s">
        <v>873</v>
      </c>
    </row>
    <row r="137" spans="1:13" x14ac:dyDescent="0.2">
      <c r="A137" s="1">
        <v>134</v>
      </c>
      <c r="C137" s="5" t="s">
        <v>150</v>
      </c>
      <c r="D137" s="6" t="s">
        <v>499</v>
      </c>
      <c r="E137" s="6">
        <v>3436</v>
      </c>
      <c r="F137" s="6" t="s">
        <v>249</v>
      </c>
      <c r="G137" s="6">
        <v>240.34</v>
      </c>
      <c r="H137" s="6">
        <v>62</v>
      </c>
      <c r="I137" s="11">
        <v>22</v>
      </c>
      <c r="J137" s="36">
        <v>44134</v>
      </c>
      <c r="K137" s="20" t="s">
        <v>721</v>
      </c>
      <c r="L137" s="20" t="s">
        <v>875</v>
      </c>
      <c r="M137" s="20" t="s">
        <v>873</v>
      </c>
    </row>
    <row r="138" spans="1:13" x14ac:dyDescent="0.2">
      <c r="A138" s="1">
        <v>135</v>
      </c>
      <c r="C138" s="7" t="s">
        <v>162</v>
      </c>
      <c r="D138" s="8" t="s">
        <v>500</v>
      </c>
      <c r="E138" s="8">
        <v>3554</v>
      </c>
      <c r="F138" s="8" t="s">
        <v>249</v>
      </c>
      <c r="G138" s="8">
        <v>240.34</v>
      </c>
      <c r="H138" s="8">
        <v>57</v>
      </c>
      <c r="I138" s="12">
        <v>25</v>
      </c>
      <c r="J138" s="13">
        <v>44134</v>
      </c>
      <c r="K138" s="20" t="s">
        <v>721</v>
      </c>
      <c r="L138" s="20" t="s">
        <v>875</v>
      </c>
      <c r="M138" s="20" t="s">
        <v>873</v>
      </c>
    </row>
    <row r="139" spans="1:13" x14ac:dyDescent="0.2">
      <c r="A139" s="1">
        <v>136</v>
      </c>
      <c r="C139" s="5" t="s">
        <v>163</v>
      </c>
      <c r="D139" s="6" t="s">
        <v>501</v>
      </c>
      <c r="E139" s="6">
        <v>3635</v>
      </c>
      <c r="F139" s="6" t="s">
        <v>249</v>
      </c>
      <c r="G139" s="6">
        <v>240.34</v>
      </c>
      <c r="H139" s="6">
        <v>57</v>
      </c>
      <c r="I139" s="11">
        <v>25</v>
      </c>
      <c r="J139" s="36">
        <v>44134</v>
      </c>
      <c r="K139" s="20" t="s">
        <v>721</v>
      </c>
      <c r="L139" s="20" t="s">
        <v>875</v>
      </c>
      <c r="M139" s="20" t="s">
        <v>873</v>
      </c>
    </row>
    <row r="140" spans="1:13" x14ac:dyDescent="0.2">
      <c r="A140" s="1">
        <v>137</v>
      </c>
      <c r="C140" s="7" t="s">
        <v>164</v>
      </c>
      <c r="D140" s="8" t="s">
        <v>502</v>
      </c>
      <c r="E140" s="8">
        <v>3817</v>
      </c>
      <c r="F140" s="8" t="s">
        <v>249</v>
      </c>
      <c r="G140" s="8">
        <v>240.34</v>
      </c>
      <c r="H140" s="8">
        <v>53</v>
      </c>
      <c r="I140" s="12">
        <v>24</v>
      </c>
      <c r="J140" s="13">
        <v>44134</v>
      </c>
      <c r="K140" s="20" t="s">
        <v>721</v>
      </c>
      <c r="L140" s="20" t="s">
        <v>875</v>
      </c>
      <c r="M140" s="20" t="s">
        <v>873</v>
      </c>
    </row>
    <row r="141" spans="1:13" x14ac:dyDescent="0.2">
      <c r="A141" s="1">
        <v>138</v>
      </c>
      <c r="C141" s="5" t="s">
        <v>313</v>
      </c>
      <c r="D141" s="6" t="s">
        <v>503</v>
      </c>
      <c r="E141" s="6">
        <v>4256</v>
      </c>
      <c r="F141" s="6" t="s">
        <v>249</v>
      </c>
      <c r="G141" s="6">
        <v>240.34</v>
      </c>
      <c r="H141" s="6">
        <v>62</v>
      </c>
      <c r="I141" s="11">
        <v>22</v>
      </c>
      <c r="J141" s="36">
        <v>44134</v>
      </c>
      <c r="K141" s="20" t="s">
        <v>721</v>
      </c>
      <c r="L141" s="20" t="s">
        <v>875</v>
      </c>
      <c r="M141" s="20" t="s">
        <v>873</v>
      </c>
    </row>
    <row r="142" spans="1:13" x14ac:dyDescent="0.2">
      <c r="A142" s="1">
        <v>139</v>
      </c>
      <c r="C142" s="7" t="s">
        <v>152</v>
      </c>
      <c r="D142" s="8" t="s">
        <v>504</v>
      </c>
      <c r="E142" s="8">
        <v>4742</v>
      </c>
      <c r="F142" s="8" t="s">
        <v>249</v>
      </c>
      <c r="G142" s="8">
        <v>240.34</v>
      </c>
      <c r="H142" s="8">
        <v>57</v>
      </c>
      <c r="I142" s="12">
        <v>23</v>
      </c>
      <c r="J142" s="13">
        <v>44134</v>
      </c>
      <c r="K142" s="20" t="s">
        <v>721</v>
      </c>
      <c r="L142" s="20" t="s">
        <v>875</v>
      </c>
      <c r="M142" s="20" t="s">
        <v>873</v>
      </c>
    </row>
    <row r="143" spans="1:13" x14ac:dyDescent="0.2">
      <c r="A143" s="1">
        <v>140</v>
      </c>
      <c r="C143" s="5" t="s">
        <v>154</v>
      </c>
      <c r="D143" s="6" t="s">
        <v>505</v>
      </c>
      <c r="E143" s="6">
        <v>5229</v>
      </c>
      <c r="F143" s="6" t="s">
        <v>249</v>
      </c>
      <c r="G143" s="6">
        <v>240.34</v>
      </c>
      <c r="H143" s="6">
        <v>50</v>
      </c>
      <c r="I143" s="11">
        <v>24</v>
      </c>
      <c r="J143" s="36">
        <v>44134</v>
      </c>
      <c r="K143" s="20" t="s">
        <v>721</v>
      </c>
      <c r="L143" s="20" t="s">
        <v>875</v>
      </c>
      <c r="M143" s="20" t="s">
        <v>873</v>
      </c>
    </row>
    <row r="144" spans="1:13" x14ac:dyDescent="0.2">
      <c r="A144" s="1">
        <v>141</v>
      </c>
      <c r="C144" s="7" t="s">
        <v>159</v>
      </c>
      <c r="D144" s="8" t="s">
        <v>506</v>
      </c>
      <c r="E144" s="8">
        <v>5908</v>
      </c>
      <c r="F144" s="8" t="s">
        <v>249</v>
      </c>
      <c r="G144" s="8">
        <v>240.34</v>
      </c>
      <c r="H144" s="8">
        <v>61</v>
      </c>
      <c r="I144" s="12">
        <v>22</v>
      </c>
      <c r="J144" s="13">
        <v>44134</v>
      </c>
      <c r="K144" s="20" t="s">
        <v>721</v>
      </c>
      <c r="L144" s="20" t="s">
        <v>875</v>
      </c>
      <c r="M144" s="20" t="s">
        <v>873</v>
      </c>
    </row>
    <row r="145" spans="1:13" x14ac:dyDescent="0.2">
      <c r="A145" s="1">
        <v>142</v>
      </c>
      <c r="C145" s="5" t="s">
        <v>349</v>
      </c>
      <c r="D145" s="6" t="s">
        <v>507</v>
      </c>
      <c r="E145" s="6">
        <v>6960</v>
      </c>
      <c r="F145" s="6" t="s">
        <v>249</v>
      </c>
      <c r="G145" s="6">
        <v>240.34</v>
      </c>
      <c r="H145" s="6">
        <v>61</v>
      </c>
      <c r="I145" s="11">
        <v>21</v>
      </c>
      <c r="J145" s="36">
        <v>44134</v>
      </c>
      <c r="K145" s="20" t="s">
        <v>721</v>
      </c>
      <c r="L145" s="20" t="s">
        <v>875</v>
      </c>
      <c r="M145" s="20" t="s">
        <v>873</v>
      </c>
    </row>
    <row r="146" spans="1:13" x14ac:dyDescent="0.2">
      <c r="A146" s="1">
        <v>143</v>
      </c>
      <c r="C146" s="7" t="s">
        <v>345</v>
      </c>
      <c r="D146" s="8" t="s">
        <v>508</v>
      </c>
      <c r="E146" s="8">
        <v>7513</v>
      </c>
      <c r="F146" s="8" t="s">
        <v>249</v>
      </c>
      <c r="G146" s="8">
        <v>240.34</v>
      </c>
      <c r="H146" s="8">
        <v>60</v>
      </c>
      <c r="I146" s="12">
        <v>21</v>
      </c>
      <c r="J146" s="13">
        <v>44134</v>
      </c>
      <c r="K146" s="20" t="s">
        <v>721</v>
      </c>
      <c r="L146" s="20" t="s">
        <v>875</v>
      </c>
      <c r="M146" s="20" t="s">
        <v>873</v>
      </c>
    </row>
    <row r="147" spans="1:13" x14ac:dyDescent="0.2">
      <c r="A147" s="1">
        <v>144</v>
      </c>
      <c r="C147" s="5" t="s">
        <v>149</v>
      </c>
      <c r="D147" s="6" t="s">
        <v>509</v>
      </c>
      <c r="E147" s="6">
        <v>8163</v>
      </c>
      <c r="F147" s="6" t="s">
        <v>249</v>
      </c>
      <c r="G147" s="6">
        <v>240.34</v>
      </c>
      <c r="H147" s="6">
        <v>55</v>
      </c>
      <c r="I147" s="11">
        <v>20</v>
      </c>
      <c r="J147" s="36">
        <v>44134</v>
      </c>
      <c r="K147" s="20" t="s">
        <v>721</v>
      </c>
      <c r="L147" s="20" t="s">
        <v>875</v>
      </c>
      <c r="M147" s="20" t="s">
        <v>873</v>
      </c>
    </row>
    <row r="148" spans="1:13" x14ac:dyDescent="0.2">
      <c r="A148" s="1">
        <v>145</v>
      </c>
      <c r="C148" s="7" t="s">
        <v>373</v>
      </c>
      <c r="D148" s="8" t="s">
        <v>510</v>
      </c>
      <c r="E148" s="8">
        <v>175</v>
      </c>
      <c r="F148" s="8" t="s">
        <v>256</v>
      </c>
      <c r="G148" s="8">
        <v>351.87</v>
      </c>
      <c r="H148" s="8">
        <v>59</v>
      </c>
      <c r="I148" s="12">
        <v>35</v>
      </c>
      <c r="J148" s="13">
        <v>44287</v>
      </c>
      <c r="K148" s="20" t="s">
        <v>721</v>
      </c>
      <c r="L148" s="20" t="s">
        <v>876</v>
      </c>
      <c r="M148" s="20" t="s">
        <v>863</v>
      </c>
    </row>
    <row r="149" spans="1:13" x14ac:dyDescent="0.2">
      <c r="A149" s="1">
        <v>146</v>
      </c>
      <c r="C149" s="5" t="s">
        <v>178</v>
      </c>
      <c r="D149" s="6" t="s">
        <v>511</v>
      </c>
      <c r="E149" s="6">
        <v>439</v>
      </c>
      <c r="F149" s="6" t="s">
        <v>256</v>
      </c>
      <c r="G149" s="6">
        <v>351.87</v>
      </c>
      <c r="H149" s="6">
        <v>61</v>
      </c>
      <c r="I149" s="11">
        <v>35</v>
      </c>
      <c r="J149" s="36">
        <v>44287</v>
      </c>
      <c r="K149" s="20" t="s">
        <v>721</v>
      </c>
      <c r="L149" s="20" t="s">
        <v>876</v>
      </c>
      <c r="M149" s="20" t="s">
        <v>863</v>
      </c>
    </row>
    <row r="150" spans="1:13" x14ac:dyDescent="0.2">
      <c r="A150" s="1">
        <v>147</v>
      </c>
      <c r="C150" s="7" t="s">
        <v>189</v>
      </c>
      <c r="D150" s="8" t="s">
        <v>512</v>
      </c>
      <c r="E150" s="8">
        <v>1147</v>
      </c>
      <c r="F150" s="8" t="s">
        <v>256</v>
      </c>
      <c r="G150" s="8">
        <v>351.87</v>
      </c>
      <c r="H150" s="8">
        <v>60</v>
      </c>
      <c r="I150" s="12">
        <v>31</v>
      </c>
      <c r="J150" s="13">
        <v>44287</v>
      </c>
      <c r="K150" s="20" t="s">
        <v>721</v>
      </c>
      <c r="L150" s="20" t="s">
        <v>876</v>
      </c>
      <c r="M150" s="20" t="s">
        <v>863</v>
      </c>
    </row>
    <row r="151" spans="1:13" x14ac:dyDescent="0.2">
      <c r="A151" s="1">
        <v>148</v>
      </c>
      <c r="C151" s="5" t="s">
        <v>311</v>
      </c>
      <c r="D151" s="6" t="s">
        <v>513</v>
      </c>
      <c r="E151" s="6">
        <v>1957</v>
      </c>
      <c r="F151" s="6" t="s">
        <v>256</v>
      </c>
      <c r="G151" s="6">
        <v>351.87</v>
      </c>
      <c r="H151" s="6">
        <v>64</v>
      </c>
      <c r="I151" s="11">
        <v>29</v>
      </c>
      <c r="J151" s="36">
        <v>44287</v>
      </c>
      <c r="K151" s="20" t="s">
        <v>721</v>
      </c>
      <c r="L151" s="20" t="s">
        <v>876</v>
      </c>
      <c r="M151" s="20" t="s">
        <v>863</v>
      </c>
    </row>
    <row r="152" spans="1:13" x14ac:dyDescent="0.2">
      <c r="A152" s="1">
        <v>149</v>
      </c>
      <c r="C152" s="7" t="s">
        <v>193</v>
      </c>
      <c r="D152" s="8" t="s">
        <v>514</v>
      </c>
      <c r="E152" s="8">
        <v>1831</v>
      </c>
      <c r="F152" s="8" t="s">
        <v>261</v>
      </c>
      <c r="G152" s="8">
        <v>240.34</v>
      </c>
      <c r="H152" s="8">
        <v>61</v>
      </c>
      <c r="I152" s="12">
        <v>30</v>
      </c>
      <c r="J152" s="13">
        <v>44287</v>
      </c>
      <c r="K152" s="20" t="s">
        <v>721</v>
      </c>
      <c r="L152" s="20" t="s">
        <v>876</v>
      </c>
      <c r="M152" s="20" t="s">
        <v>873</v>
      </c>
    </row>
    <row r="153" spans="1:13" x14ac:dyDescent="0.2">
      <c r="A153" s="1">
        <v>150</v>
      </c>
      <c r="C153" s="5" t="s">
        <v>293</v>
      </c>
      <c r="D153" s="6" t="s">
        <v>515</v>
      </c>
      <c r="E153" s="6">
        <v>7288</v>
      </c>
      <c r="F153" s="6" t="s">
        <v>261</v>
      </c>
      <c r="G153" s="6">
        <v>240.34</v>
      </c>
      <c r="H153" s="6">
        <v>57</v>
      </c>
      <c r="I153" s="11">
        <v>21</v>
      </c>
      <c r="J153" s="36">
        <v>44287</v>
      </c>
      <c r="K153" s="20" t="s">
        <v>721</v>
      </c>
      <c r="L153" s="20" t="s">
        <v>876</v>
      </c>
      <c r="M153" s="20" t="s">
        <v>873</v>
      </c>
    </row>
    <row r="154" spans="1:13" x14ac:dyDescent="0.2">
      <c r="A154" s="1">
        <v>151</v>
      </c>
      <c r="C154" s="7" t="s">
        <v>354</v>
      </c>
      <c r="D154" s="8" t="s">
        <v>516</v>
      </c>
      <c r="E154" s="8">
        <v>7395</v>
      </c>
      <c r="F154" s="8" t="s">
        <v>261</v>
      </c>
      <c r="G154" s="8">
        <v>240.34</v>
      </c>
      <c r="H154" s="8">
        <v>57</v>
      </c>
      <c r="I154" s="12">
        <v>21</v>
      </c>
      <c r="J154" s="13">
        <v>44287</v>
      </c>
      <c r="K154" s="20" t="s">
        <v>721</v>
      </c>
      <c r="L154" s="20" t="s">
        <v>876</v>
      </c>
      <c r="M154" s="20" t="s">
        <v>873</v>
      </c>
    </row>
    <row r="155" spans="1:13" x14ac:dyDescent="0.2">
      <c r="A155" s="1">
        <v>152</v>
      </c>
      <c r="C155" s="5" t="s">
        <v>51</v>
      </c>
      <c r="D155" s="6" t="s">
        <v>517</v>
      </c>
      <c r="E155" s="6">
        <v>519</v>
      </c>
      <c r="F155" s="6" t="s">
        <v>222</v>
      </c>
      <c r="G155" s="6">
        <v>281.66000000000003</v>
      </c>
      <c r="H155" s="6">
        <v>61</v>
      </c>
      <c r="I155" s="11">
        <v>35</v>
      </c>
      <c r="J155" s="36">
        <v>44134</v>
      </c>
      <c r="K155" s="20" t="s">
        <v>729</v>
      </c>
      <c r="L155" s="20" t="s">
        <v>862</v>
      </c>
      <c r="M155" s="20" t="s">
        <v>863</v>
      </c>
    </row>
    <row r="156" spans="1:13" x14ac:dyDescent="0.2">
      <c r="A156" s="1">
        <v>153</v>
      </c>
      <c r="C156" s="7" t="s">
        <v>75</v>
      </c>
      <c r="D156" s="8" t="s">
        <v>518</v>
      </c>
      <c r="E156" s="8">
        <v>1483</v>
      </c>
      <c r="F156" s="8" t="s">
        <v>222</v>
      </c>
      <c r="G156" s="8">
        <v>281.66000000000003</v>
      </c>
      <c r="H156" s="8">
        <v>61</v>
      </c>
      <c r="I156" s="12">
        <v>32</v>
      </c>
      <c r="J156" s="13">
        <v>44134</v>
      </c>
      <c r="K156" s="20" t="s">
        <v>729</v>
      </c>
      <c r="L156" s="20" t="s">
        <v>862</v>
      </c>
      <c r="M156" s="20" t="s">
        <v>863</v>
      </c>
    </row>
    <row r="157" spans="1:13" x14ac:dyDescent="0.2">
      <c r="A157" s="1">
        <v>154</v>
      </c>
      <c r="C157" s="5" t="s">
        <v>379</v>
      </c>
      <c r="D157" s="6" t="s">
        <v>519</v>
      </c>
      <c r="E157" s="6">
        <v>5389</v>
      </c>
      <c r="F157" s="6" t="s">
        <v>222</v>
      </c>
      <c r="G157" s="6">
        <v>281.66000000000003</v>
      </c>
      <c r="H157" s="6">
        <v>57</v>
      </c>
      <c r="I157" s="11">
        <v>23</v>
      </c>
      <c r="J157" s="36">
        <v>44134</v>
      </c>
      <c r="K157" s="20" t="s">
        <v>729</v>
      </c>
      <c r="L157" s="20" t="s">
        <v>862</v>
      </c>
      <c r="M157" s="20" t="s">
        <v>863</v>
      </c>
    </row>
    <row r="158" spans="1:13" x14ac:dyDescent="0.2">
      <c r="A158" s="1">
        <v>155</v>
      </c>
      <c r="C158" s="7" t="s">
        <v>32</v>
      </c>
      <c r="D158" s="8" t="s">
        <v>520</v>
      </c>
      <c r="E158" s="8">
        <v>1979</v>
      </c>
      <c r="F158" s="8" t="s">
        <v>211</v>
      </c>
      <c r="G158" s="8">
        <v>277.70999999999998</v>
      </c>
      <c r="H158" s="8">
        <v>60</v>
      </c>
      <c r="I158" s="12">
        <v>30</v>
      </c>
      <c r="J158" s="13">
        <v>44134</v>
      </c>
      <c r="K158" s="20" t="s">
        <v>725</v>
      </c>
      <c r="L158" s="20" t="s">
        <v>872</v>
      </c>
      <c r="M158" s="20" t="s">
        <v>863</v>
      </c>
    </row>
    <row r="159" spans="1:13" x14ac:dyDescent="0.2">
      <c r="A159" s="1">
        <v>156</v>
      </c>
      <c r="C159" s="5" t="s">
        <v>23</v>
      </c>
      <c r="D159" s="6" t="s">
        <v>521</v>
      </c>
      <c r="E159" s="6">
        <v>2329</v>
      </c>
      <c r="F159" s="6" t="s">
        <v>211</v>
      </c>
      <c r="G159" s="6">
        <v>277.70999999999998</v>
      </c>
      <c r="H159" s="6">
        <v>62</v>
      </c>
      <c r="I159" s="11">
        <v>28</v>
      </c>
      <c r="J159" s="36">
        <v>44134</v>
      </c>
      <c r="K159" s="20" t="s">
        <v>725</v>
      </c>
      <c r="L159" s="20" t="s">
        <v>872</v>
      </c>
      <c r="M159" s="20" t="s">
        <v>863</v>
      </c>
    </row>
    <row r="160" spans="1:13" x14ac:dyDescent="0.2">
      <c r="A160" s="1">
        <v>157</v>
      </c>
      <c r="C160" s="7" t="s">
        <v>3</v>
      </c>
      <c r="D160" s="8" t="s">
        <v>522</v>
      </c>
      <c r="E160" s="8">
        <v>2444</v>
      </c>
      <c r="F160" s="8" t="s">
        <v>211</v>
      </c>
      <c r="G160" s="8">
        <v>277.70999999999998</v>
      </c>
      <c r="H160" s="8">
        <v>62</v>
      </c>
      <c r="I160" s="12">
        <v>27</v>
      </c>
      <c r="J160" s="13">
        <v>44134</v>
      </c>
      <c r="K160" s="20" t="s">
        <v>725</v>
      </c>
      <c r="L160" s="20" t="s">
        <v>872</v>
      </c>
      <c r="M160" s="20" t="s">
        <v>863</v>
      </c>
    </row>
    <row r="161" spans="1:13" x14ac:dyDescent="0.2">
      <c r="A161" s="1">
        <v>158</v>
      </c>
      <c r="C161" s="5" t="s">
        <v>22</v>
      </c>
      <c r="D161" s="6" t="s">
        <v>523</v>
      </c>
      <c r="E161" s="6">
        <v>2464</v>
      </c>
      <c r="F161" s="6" t="s">
        <v>211</v>
      </c>
      <c r="G161" s="6">
        <v>277.70999999999998</v>
      </c>
      <c r="H161" s="6">
        <v>64</v>
      </c>
      <c r="I161" s="11">
        <v>27</v>
      </c>
      <c r="J161" s="36">
        <v>44134</v>
      </c>
      <c r="K161" s="20" t="s">
        <v>725</v>
      </c>
      <c r="L161" s="20" t="s">
        <v>872</v>
      </c>
      <c r="M161" s="20" t="s">
        <v>863</v>
      </c>
    </row>
    <row r="162" spans="1:13" x14ac:dyDescent="0.2">
      <c r="A162" s="1">
        <v>159</v>
      </c>
      <c r="C162" s="7" t="s">
        <v>337</v>
      </c>
      <c r="D162" s="8" t="s">
        <v>524</v>
      </c>
      <c r="E162" s="8">
        <v>3597</v>
      </c>
      <c r="F162" s="8" t="s">
        <v>211</v>
      </c>
      <c r="G162" s="8">
        <v>277.70999999999998</v>
      </c>
      <c r="H162" s="8">
        <v>58</v>
      </c>
      <c r="I162" s="12">
        <v>25</v>
      </c>
      <c r="J162" s="13">
        <v>44134</v>
      </c>
      <c r="K162" s="20" t="s">
        <v>725</v>
      </c>
      <c r="L162" s="20" t="s">
        <v>872</v>
      </c>
      <c r="M162" s="20" t="s">
        <v>863</v>
      </c>
    </row>
    <row r="163" spans="1:13" x14ac:dyDescent="0.2">
      <c r="A163" s="1">
        <v>160</v>
      </c>
      <c r="C163" s="5" t="s">
        <v>289</v>
      </c>
      <c r="D163" s="6" t="s">
        <v>526</v>
      </c>
      <c r="E163" s="6">
        <v>4374</v>
      </c>
      <c r="F163" s="6" t="s">
        <v>211</v>
      </c>
      <c r="G163" s="6">
        <v>277.70999999999998</v>
      </c>
      <c r="H163" s="6">
        <v>59</v>
      </c>
      <c r="I163" s="11">
        <v>23</v>
      </c>
      <c r="J163" s="36">
        <v>44134</v>
      </c>
      <c r="K163" s="20" t="s">
        <v>725</v>
      </c>
      <c r="L163" s="20" t="s">
        <v>872</v>
      </c>
      <c r="M163" s="20" t="s">
        <v>863</v>
      </c>
    </row>
    <row r="164" spans="1:13" x14ac:dyDescent="0.2">
      <c r="A164" s="1">
        <v>161</v>
      </c>
      <c r="C164" s="7" t="s">
        <v>359</v>
      </c>
      <c r="D164" s="8" t="s">
        <v>527</v>
      </c>
      <c r="E164" s="8">
        <v>6049</v>
      </c>
      <c r="F164" s="8" t="s">
        <v>211</v>
      </c>
      <c r="G164" s="8">
        <v>277.70999999999998</v>
      </c>
      <c r="H164" s="8">
        <v>62</v>
      </c>
      <c r="I164" s="12">
        <v>22</v>
      </c>
      <c r="J164" s="13">
        <v>44134</v>
      </c>
      <c r="K164" s="20" t="s">
        <v>725</v>
      </c>
      <c r="L164" s="20" t="s">
        <v>872</v>
      </c>
      <c r="M164" s="20" t="s">
        <v>863</v>
      </c>
    </row>
    <row r="165" spans="1:13" x14ac:dyDescent="0.2">
      <c r="A165" s="1">
        <v>162</v>
      </c>
      <c r="C165" s="5" t="s">
        <v>33</v>
      </c>
      <c r="D165" s="6" t="s">
        <v>528</v>
      </c>
      <c r="E165" s="6">
        <v>5343</v>
      </c>
      <c r="F165" s="6" t="s">
        <v>213</v>
      </c>
      <c r="G165" s="6">
        <v>189.68</v>
      </c>
      <c r="H165" s="6">
        <v>60</v>
      </c>
      <c r="I165" s="11">
        <v>23</v>
      </c>
      <c r="J165" s="36">
        <v>44134</v>
      </c>
      <c r="K165" s="20" t="s">
        <v>725</v>
      </c>
      <c r="L165" s="20" t="s">
        <v>872</v>
      </c>
      <c r="M165" s="20" t="s">
        <v>873</v>
      </c>
    </row>
    <row r="166" spans="1:13" x14ac:dyDescent="0.2">
      <c r="A166" s="1">
        <v>163</v>
      </c>
      <c r="C166" s="7" t="s">
        <v>35</v>
      </c>
      <c r="D166" s="8" t="s">
        <v>529</v>
      </c>
      <c r="E166" s="8">
        <v>6232</v>
      </c>
      <c r="F166" s="8" t="s">
        <v>213</v>
      </c>
      <c r="G166" s="8">
        <v>189.68</v>
      </c>
      <c r="H166" s="8">
        <v>61</v>
      </c>
      <c r="I166" s="12">
        <v>22</v>
      </c>
      <c r="J166" s="13">
        <v>44134</v>
      </c>
      <c r="K166" s="20" t="s">
        <v>725</v>
      </c>
      <c r="L166" s="20" t="s">
        <v>872</v>
      </c>
      <c r="M166" s="20" t="s">
        <v>873</v>
      </c>
    </row>
    <row r="167" spans="1:13" x14ac:dyDescent="0.2">
      <c r="A167" s="1">
        <v>164</v>
      </c>
      <c r="C167" s="5" t="s">
        <v>71</v>
      </c>
      <c r="D167" s="6" t="s">
        <v>530</v>
      </c>
      <c r="E167" s="6">
        <v>431</v>
      </c>
      <c r="F167" s="6" t="s">
        <v>219</v>
      </c>
      <c r="G167" s="6">
        <v>281.66000000000003</v>
      </c>
      <c r="H167" s="6">
        <v>62</v>
      </c>
      <c r="I167" s="11">
        <v>35</v>
      </c>
      <c r="J167" s="36">
        <v>44134</v>
      </c>
      <c r="K167" s="20" t="s">
        <v>725</v>
      </c>
      <c r="L167" s="20" t="s">
        <v>862</v>
      </c>
      <c r="M167" s="20" t="s">
        <v>863</v>
      </c>
    </row>
    <row r="168" spans="1:13" x14ac:dyDescent="0.2">
      <c r="A168" s="1">
        <v>165</v>
      </c>
      <c r="C168" s="7" t="s">
        <v>67</v>
      </c>
      <c r="D168" s="8" t="s">
        <v>531</v>
      </c>
      <c r="E168" s="8">
        <v>693</v>
      </c>
      <c r="F168" s="8" t="s">
        <v>219</v>
      </c>
      <c r="G168" s="8">
        <v>281.66000000000003</v>
      </c>
      <c r="H168" s="8">
        <v>59</v>
      </c>
      <c r="I168" s="12">
        <v>35</v>
      </c>
      <c r="J168" s="13">
        <v>44134</v>
      </c>
      <c r="K168" s="20" t="s">
        <v>725</v>
      </c>
      <c r="L168" s="20" t="s">
        <v>862</v>
      </c>
      <c r="M168" s="20" t="s">
        <v>863</v>
      </c>
    </row>
    <row r="169" spans="1:13" x14ac:dyDescent="0.2">
      <c r="A169" s="1">
        <v>166</v>
      </c>
      <c r="C169" s="5" t="s">
        <v>77</v>
      </c>
      <c r="D169" s="6" t="s">
        <v>532</v>
      </c>
      <c r="E169" s="6">
        <v>859</v>
      </c>
      <c r="F169" s="6" t="s">
        <v>219</v>
      </c>
      <c r="G169" s="6">
        <v>281.66000000000003</v>
      </c>
      <c r="H169" s="6">
        <v>58</v>
      </c>
      <c r="I169" s="11">
        <v>34</v>
      </c>
      <c r="J169" s="36">
        <v>44134</v>
      </c>
      <c r="K169" s="20" t="s">
        <v>725</v>
      </c>
      <c r="L169" s="20" t="s">
        <v>862</v>
      </c>
      <c r="M169" s="20" t="s">
        <v>863</v>
      </c>
    </row>
    <row r="170" spans="1:13" x14ac:dyDescent="0.2">
      <c r="A170" s="1">
        <v>167</v>
      </c>
      <c r="C170" s="7" t="s">
        <v>312</v>
      </c>
      <c r="D170" s="8" t="s">
        <v>533</v>
      </c>
      <c r="E170" s="8">
        <v>1146</v>
      </c>
      <c r="F170" s="8" t="s">
        <v>219</v>
      </c>
      <c r="G170" s="8">
        <v>281.66000000000003</v>
      </c>
      <c r="H170" s="8">
        <v>59</v>
      </c>
      <c r="I170" s="12">
        <v>33</v>
      </c>
      <c r="J170" s="13">
        <v>44134</v>
      </c>
      <c r="K170" s="20" t="s">
        <v>725</v>
      </c>
      <c r="L170" s="20" t="s">
        <v>862</v>
      </c>
      <c r="M170" s="20" t="s">
        <v>863</v>
      </c>
    </row>
    <row r="171" spans="1:13" x14ac:dyDescent="0.2">
      <c r="A171" s="1">
        <v>168</v>
      </c>
      <c r="C171" s="5" t="s">
        <v>68</v>
      </c>
      <c r="D171" s="6" t="s">
        <v>534</v>
      </c>
      <c r="E171" s="6">
        <v>1218</v>
      </c>
      <c r="F171" s="6" t="s">
        <v>219</v>
      </c>
      <c r="G171" s="6">
        <v>281.66000000000003</v>
      </c>
      <c r="H171" s="6">
        <v>64</v>
      </c>
      <c r="I171" s="11">
        <v>33</v>
      </c>
      <c r="J171" s="36">
        <v>44134</v>
      </c>
      <c r="K171" s="20" t="s">
        <v>725</v>
      </c>
      <c r="L171" s="20" t="s">
        <v>862</v>
      </c>
      <c r="M171" s="20" t="s">
        <v>863</v>
      </c>
    </row>
    <row r="172" spans="1:13" x14ac:dyDescent="0.2">
      <c r="A172" s="1">
        <v>169</v>
      </c>
      <c r="C172" s="7" t="s">
        <v>55</v>
      </c>
      <c r="D172" s="8" t="s">
        <v>535</v>
      </c>
      <c r="E172" s="8">
        <v>1977</v>
      </c>
      <c r="F172" s="8" t="s">
        <v>219</v>
      </c>
      <c r="G172" s="8">
        <v>281.66000000000003</v>
      </c>
      <c r="H172" s="8">
        <v>61</v>
      </c>
      <c r="I172" s="12">
        <v>30</v>
      </c>
      <c r="J172" s="13">
        <v>44134</v>
      </c>
      <c r="K172" s="20" t="s">
        <v>725</v>
      </c>
      <c r="L172" s="20" t="s">
        <v>862</v>
      </c>
      <c r="M172" s="20" t="s">
        <v>863</v>
      </c>
    </row>
    <row r="173" spans="1:13" x14ac:dyDescent="0.2">
      <c r="A173" s="1">
        <v>170</v>
      </c>
      <c r="C173" s="5" t="s">
        <v>48</v>
      </c>
      <c r="D173" s="6" t="s">
        <v>536</v>
      </c>
      <c r="E173" s="6">
        <v>2026</v>
      </c>
      <c r="F173" s="6" t="s">
        <v>219</v>
      </c>
      <c r="G173" s="6">
        <v>281.66000000000003</v>
      </c>
      <c r="H173" s="6">
        <v>62</v>
      </c>
      <c r="I173" s="11">
        <v>30</v>
      </c>
      <c r="J173" s="36">
        <v>44134</v>
      </c>
      <c r="K173" s="20" t="s">
        <v>725</v>
      </c>
      <c r="L173" s="20" t="s">
        <v>862</v>
      </c>
      <c r="M173" s="20" t="s">
        <v>863</v>
      </c>
    </row>
    <row r="174" spans="1:13" x14ac:dyDescent="0.2">
      <c r="A174" s="1">
        <v>171</v>
      </c>
      <c r="C174" s="7" t="s">
        <v>50</v>
      </c>
      <c r="D174" s="8" t="s">
        <v>537</v>
      </c>
      <c r="E174" s="8">
        <v>2211</v>
      </c>
      <c r="F174" s="8" t="s">
        <v>219</v>
      </c>
      <c r="G174" s="8">
        <v>281.66000000000003</v>
      </c>
      <c r="H174" s="8">
        <v>59</v>
      </c>
      <c r="I174" s="12">
        <v>23</v>
      </c>
      <c r="J174" s="13">
        <v>44134</v>
      </c>
      <c r="K174" s="20" t="s">
        <v>725</v>
      </c>
      <c r="L174" s="20" t="s">
        <v>862</v>
      </c>
      <c r="M174" s="20" t="s">
        <v>863</v>
      </c>
    </row>
    <row r="175" spans="1:13" x14ac:dyDescent="0.2">
      <c r="A175" s="1">
        <v>172</v>
      </c>
      <c r="C175" s="5" t="s">
        <v>356</v>
      </c>
      <c r="D175" s="6" t="s">
        <v>538</v>
      </c>
      <c r="E175" s="6">
        <v>2895</v>
      </c>
      <c r="F175" s="6" t="s">
        <v>219</v>
      </c>
      <c r="G175" s="6">
        <v>291.10000000000002</v>
      </c>
      <c r="H175" s="6">
        <v>63</v>
      </c>
      <c r="I175" s="11">
        <v>23</v>
      </c>
      <c r="J175" s="36">
        <v>44134</v>
      </c>
      <c r="K175" s="20" t="s">
        <v>725</v>
      </c>
      <c r="L175" s="20" t="s">
        <v>862</v>
      </c>
      <c r="M175" s="20" t="s">
        <v>863</v>
      </c>
    </row>
    <row r="176" spans="1:13" x14ac:dyDescent="0.2">
      <c r="A176" s="1">
        <v>173</v>
      </c>
      <c r="C176" s="7" t="s">
        <v>69</v>
      </c>
      <c r="D176" s="8" t="s">
        <v>539</v>
      </c>
      <c r="E176" s="8">
        <v>3412</v>
      </c>
      <c r="F176" s="8" t="s">
        <v>219</v>
      </c>
      <c r="G176" s="8">
        <v>291.10000000000002</v>
      </c>
      <c r="H176" s="8">
        <v>61</v>
      </c>
      <c r="I176" s="12">
        <v>37</v>
      </c>
      <c r="J176" s="13">
        <v>44134</v>
      </c>
      <c r="K176" s="20" t="s">
        <v>725</v>
      </c>
      <c r="L176" s="20" t="s">
        <v>862</v>
      </c>
      <c r="M176" s="20" t="s">
        <v>863</v>
      </c>
    </row>
    <row r="177" spans="1:13" x14ac:dyDescent="0.2">
      <c r="A177" s="1">
        <v>174</v>
      </c>
      <c r="C177" s="5" t="s">
        <v>310</v>
      </c>
      <c r="D177" s="6" t="s">
        <v>540</v>
      </c>
      <c r="E177" s="6">
        <v>3829</v>
      </c>
      <c r="F177" s="6" t="s">
        <v>219</v>
      </c>
      <c r="G177" s="6">
        <v>281.66000000000003</v>
      </c>
      <c r="H177" s="6">
        <v>60</v>
      </c>
      <c r="I177" s="11">
        <v>22</v>
      </c>
      <c r="J177" s="36">
        <v>44134</v>
      </c>
      <c r="K177" s="20" t="s">
        <v>725</v>
      </c>
      <c r="L177" s="20" t="s">
        <v>862</v>
      </c>
      <c r="M177" s="20" t="s">
        <v>863</v>
      </c>
    </row>
    <row r="178" spans="1:13" x14ac:dyDescent="0.2">
      <c r="A178" s="1">
        <v>175</v>
      </c>
      <c r="C178" s="7" t="s">
        <v>47</v>
      </c>
      <c r="D178" s="8" t="s">
        <v>541</v>
      </c>
      <c r="E178" s="8">
        <v>3932</v>
      </c>
      <c r="F178" s="8" t="s">
        <v>219</v>
      </c>
      <c r="G178" s="8">
        <v>281.66000000000003</v>
      </c>
      <c r="H178" s="8">
        <v>61</v>
      </c>
      <c r="I178" s="12">
        <v>26</v>
      </c>
      <c r="J178" s="13">
        <v>44134</v>
      </c>
      <c r="K178" s="20" t="s">
        <v>725</v>
      </c>
      <c r="L178" s="20" t="s">
        <v>862</v>
      </c>
      <c r="M178" s="20" t="s">
        <v>863</v>
      </c>
    </row>
    <row r="179" spans="1:13" x14ac:dyDescent="0.2">
      <c r="A179" s="1">
        <v>176</v>
      </c>
      <c r="C179" s="5" t="s">
        <v>810</v>
      </c>
      <c r="D179" s="6" t="s">
        <v>809</v>
      </c>
      <c r="E179" s="6">
        <v>4179</v>
      </c>
      <c r="F179" s="6" t="s">
        <v>219</v>
      </c>
      <c r="G179" s="6">
        <v>281.66000000000003</v>
      </c>
      <c r="H179" s="6">
        <v>59</v>
      </c>
      <c r="I179" s="11">
        <v>22</v>
      </c>
      <c r="J179" s="36">
        <v>44134</v>
      </c>
      <c r="K179" s="20" t="s">
        <v>725</v>
      </c>
      <c r="L179" s="20" t="s">
        <v>862</v>
      </c>
      <c r="M179" s="20" t="s">
        <v>863</v>
      </c>
    </row>
    <row r="180" spans="1:13" x14ac:dyDescent="0.2">
      <c r="A180" s="1">
        <v>177</v>
      </c>
      <c r="C180" s="7" t="s">
        <v>42</v>
      </c>
      <c r="D180" s="8" t="s">
        <v>542</v>
      </c>
      <c r="E180" s="8">
        <v>5468</v>
      </c>
      <c r="F180" s="8" t="s">
        <v>219</v>
      </c>
      <c r="G180" s="8">
        <v>281.66000000000003</v>
      </c>
      <c r="H180" s="8">
        <v>61</v>
      </c>
      <c r="I180" s="12">
        <v>19</v>
      </c>
      <c r="J180" s="13">
        <v>44134</v>
      </c>
      <c r="K180" s="20" t="s">
        <v>725</v>
      </c>
      <c r="L180" s="20" t="s">
        <v>862</v>
      </c>
      <c r="M180" s="20" t="s">
        <v>863</v>
      </c>
    </row>
    <row r="181" spans="1:13" x14ac:dyDescent="0.2">
      <c r="A181" s="1">
        <v>178</v>
      </c>
      <c r="C181" s="5" t="s">
        <v>44</v>
      </c>
      <c r="D181" s="6" t="s">
        <v>543</v>
      </c>
      <c r="E181" s="6">
        <v>7007</v>
      </c>
      <c r="F181" s="6" t="s">
        <v>219</v>
      </c>
      <c r="G181" s="6">
        <v>281.66000000000003</v>
      </c>
      <c r="H181" s="6">
        <v>62</v>
      </c>
      <c r="I181" s="11">
        <v>14</v>
      </c>
      <c r="J181" s="36">
        <v>44134</v>
      </c>
      <c r="K181" s="20" t="s">
        <v>725</v>
      </c>
      <c r="L181" s="20" t="s">
        <v>862</v>
      </c>
      <c r="M181" s="20" t="s">
        <v>863</v>
      </c>
    </row>
    <row r="182" spans="1:13" x14ac:dyDescent="0.2">
      <c r="A182" s="1">
        <v>179</v>
      </c>
      <c r="C182" s="7" t="s">
        <v>83</v>
      </c>
      <c r="D182" s="8" t="s">
        <v>544</v>
      </c>
      <c r="E182" s="8">
        <v>5808</v>
      </c>
      <c r="F182" s="8" t="s">
        <v>227</v>
      </c>
      <c r="G182" s="8">
        <v>192.38</v>
      </c>
      <c r="H182" s="8">
        <v>59</v>
      </c>
      <c r="I182" s="12">
        <v>15</v>
      </c>
      <c r="J182" s="13">
        <v>44134</v>
      </c>
      <c r="K182" s="20" t="s">
        <v>725</v>
      </c>
      <c r="L182" s="20" t="s">
        <v>862</v>
      </c>
      <c r="M182" s="20" t="s">
        <v>873</v>
      </c>
    </row>
    <row r="183" spans="1:13" x14ac:dyDescent="0.2">
      <c r="A183" s="1">
        <v>180</v>
      </c>
      <c r="C183" s="5" t="s">
        <v>298</v>
      </c>
      <c r="D183" s="6" t="s">
        <v>545</v>
      </c>
      <c r="E183" s="6">
        <v>7092</v>
      </c>
      <c r="F183" s="6" t="s">
        <v>227</v>
      </c>
      <c r="G183" s="6">
        <v>192.38</v>
      </c>
      <c r="H183" s="6">
        <v>58</v>
      </c>
      <c r="I183" s="11">
        <v>14</v>
      </c>
      <c r="J183" s="36">
        <v>44134</v>
      </c>
      <c r="K183" s="20" t="s">
        <v>725</v>
      </c>
      <c r="L183" s="20" t="s">
        <v>862</v>
      </c>
      <c r="M183" s="20" t="s">
        <v>873</v>
      </c>
    </row>
    <row r="184" spans="1:13" x14ac:dyDescent="0.2">
      <c r="A184" s="1">
        <v>181</v>
      </c>
      <c r="C184" s="7" t="s">
        <v>371</v>
      </c>
      <c r="D184" s="8" t="s">
        <v>546</v>
      </c>
      <c r="E184" s="8">
        <v>7907</v>
      </c>
      <c r="F184" s="8" t="s">
        <v>227</v>
      </c>
      <c r="G184" s="8">
        <v>192.38</v>
      </c>
      <c r="H184" s="8">
        <v>55</v>
      </c>
      <c r="I184" s="12">
        <v>20</v>
      </c>
      <c r="J184" s="13">
        <v>44134</v>
      </c>
      <c r="K184" s="20" t="s">
        <v>725</v>
      </c>
      <c r="L184" s="20" t="s">
        <v>862</v>
      </c>
      <c r="M184" s="20" t="s">
        <v>873</v>
      </c>
    </row>
    <row r="185" spans="1:13" x14ac:dyDescent="0.2">
      <c r="A185" s="1">
        <v>182</v>
      </c>
      <c r="C185" s="5" t="s">
        <v>88</v>
      </c>
      <c r="D185" s="6" t="s">
        <v>547</v>
      </c>
      <c r="E185" s="6">
        <v>8020</v>
      </c>
      <c r="F185" s="6" t="s">
        <v>227</v>
      </c>
      <c r="G185" s="6">
        <v>192.38</v>
      </c>
      <c r="H185" s="6">
        <v>58</v>
      </c>
      <c r="I185" s="11">
        <v>13</v>
      </c>
      <c r="J185" s="36">
        <v>44134</v>
      </c>
      <c r="K185" s="20" t="s">
        <v>725</v>
      </c>
      <c r="L185" s="20" t="s">
        <v>862</v>
      </c>
      <c r="M185" s="20" t="s">
        <v>873</v>
      </c>
    </row>
    <row r="186" spans="1:13" x14ac:dyDescent="0.2">
      <c r="A186" s="1">
        <v>183</v>
      </c>
      <c r="C186" s="7" t="s">
        <v>808</v>
      </c>
      <c r="D186" s="8" t="s">
        <v>807</v>
      </c>
      <c r="E186" s="8">
        <v>8166</v>
      </c>
      <c r="F186" s="8" t="s">
        <v>227</v>
      </c>
      <c r="G186" s="8">
        <v>240.34</v>
      </c>
      <c r="H186" s="8">
        <v>59</v>
      </c>
      <c r="I186" s="12">
        <v>20</v>
      </c>
      <c r="J186" s="13">
        <v>44134</v>
      </c>
      <c r="K186" s="20" t="s">
        <v>725</v>
      </c>
      <c r="L186" s="20" t="s">
        <v>862</v>
      </c>
      <c r="M186" s="20" t="s">
        <v>873</v>
      </c>
    </row>
    <row r="187" spans="1:13" x14ac:dyDescent="0.2">
      <c r="A187" s="1">
        <v>184</v>
      </c>
      <c r="C187" s="5" t="s">
        <v>100</v>
      </c>
      <c r="D187" s="6" t="s">
        <v>548</v>
      </c>
      <c r="E187" s="6">
        <v>1301</v>
      </c>
      <c r="F187" s="6" t="s">
        <v>235</v>
      </c>
      <c r="G187" s="6">
        <v>291.10000000000002</v>
      </c>
      <c r="H187" s="6">
        <v>55</v>
      </c>
      <c r="I187" s="11">
        <v>33</v>
      </c>
      <c r="J187" s="36">
        <v>44134</v>
      </c>
      <c r="K187" s="20" t="s">
        <v>725</v>
      </c>
      <c r="L187" s="20" t="s">
        <v>874</v>
      </c>
      <c r="M187" s="20" t="s">
        <v>863</v>
      </c>
    </row>
    <row r="188" spans="1:13" x14ac:dyDescent="0.2">
      <c r="A188" s="1">
        <v>185</v>
      </c>
      <c r="C188" s="7" t="s">
        <v>271</v>
      </c>
      <c r="D188" s="8" t="s">
        <v>549</v>
      </c>
      <c r="E188" s="8">
        <v>5377</v>
      </c>
      <c r="F188" s="8" t="s">
        <v>381</v>
      </c>
      <c r="G188" s="8">
        <v>198.82</v>
      </c>
      <c r="H188" s="8">
        <v>58</v>
      </c>
      <c r="I188" s="12">
        <v>23</v>
      </c>
      <c r="J188" s="13">
        <v>44134</v>
      </c>
      <c r="K188" s="20" t="s">
        <v>725</v>
      </c>
      <c r="L188" s="20" t="s">
        <v>874</v>
      </c>
      <c r="M188" s="20" t="s">
        <v>873</v>
      </c>
    </row>
    <row r="189" spans="1:13" x14ac:dyDescent="0.2">
      <c r="A189" s="1">
        <v>186</v>
      </c>
      <c r="C189" s="5" t="s">
        <v>344</v>
      </c>
      <c r="D189" s="6" t="s">
        <v>550</v>
      </c>
      <c r="E189" s="6">
        <v>130</v>
      </c>
      <c r="F189" s="6" t="s">
        <v>246</v>
      </c>
      <c r="G189" s="6">
        <v>351.87</v>
      </c>
      <c r="H189" s="6">
        <v>61</v>
      </c>
      <c r="I189" s="11">
        <v>35</v>
      </c>
      <c r="J189" s="36">
        <v>44134</v>
      </c>
      <c r="K189" s="20" t="s">
        <v>725</v>
      </c>
      <c r="L189" s="20" t="s">
        <v>875</v>
      </c>
      <c r="M189" s="20" t="s">
        <v>863</v>
      </c>
    </row>
    <row r="190" spans="1:13" x14ac:dyDescent="0.2">
      <c r="A190" s="1">
        <v>187</v>
      </c>
      <c r="C190" s="7" t="s">
        <v>305</v>
      </c>
      <c r="D190" s="8" t="s">
        <v>551</v>
      </c>
      <c r="E190" s="8">
        <v>933</v>
      </c>
      <c r="F190" s="8" t="s">
        <v>246</v>
      </c>
      <c r="G190" s="8">
        <v>351.87</v>
      </c>
      <c r="H190" s="8">
        <v>58</v>
      </c>
      <c r="I190" s="12">
        <v>34</v>
      </c>
      <c r="J190" s="13">
        <v>44134</v>
      </c>
      <c r="K190" s="20" t="s">
        <v>725</v>
      </c>
      <c r="L190" s="20" t="s">
        <v>875</v>
      </c>
      <c r="M190" s="20" t="s">
        <v>863</v>
      </c>
    </row>
    <row r="191" spans="1:13" x14ac:dyDescent="0.2">
      <c r="A191" s="1">
        <v>188</v>
      </c>
      <c r="C191" s="5" t="s">
        <v>318</v>
      </c>
      <c r="D191" s="6" t="s">
        <v>554</v>
      </c>
      <c r="E191" s="6">
        <v>432</v>
      </c>
      <c r="F191" s="6" t="s">
        <v>250</v>
      </c>
      <c r="G191" s="6">
        <v>240.34</v>
      </c>
      <c r="H191" s="6">
        <v>60</v>
      </c>
      <c r="I191" s="11">
        <v>35</v>
      </c>
      <c r="J191" s="36">
        <v>44134</v>
      </c>
      <c r="K191" s="20" t="s">
        <v>725</v>
      </c>
      <c r="L191" s="20" t="s">
        <v>875</v>
      </c>
      <c r="M191" s="20" t="s">
        <v>873</v>
      </c>
    </row>
    <row r="192" spans="1:13" x14ac:dyDescent="0.2">
      <c r="A192" s="1">
        <v>189</v>
      </c>
      <c r="C192" s="7" t="s">
        <v>146</v>
      </c>
      <c r="D192" s="8" t="s">
        <v>555</v>
      </c>
      <c r="E192" s="8">
        <v>1430</v>
      </c>
      <c r="F192" s="8" t="s">
        <v>250</v>
      </c>
      <c r="G192" s="8">
        <v>240.34</v>
      </c>
      <c r="H192" s="8">
        <v>60</v>
      </c>
      <c r="I192" s="12">
        <v>33</v>
      </c>
      <c r="J192" s="13">
        <v>44134</v>
      </c>
      <c r="K192" s="20" t="s">
        <v>725</v>
      </c>
      <c r="L192" s="20" t="s">
        <v>875</v>
      </c>
      <c r="M192" s="20" t="s">
        <v>873</v>
      </c>
    </row>
    <row r="193" spans="1:13" x14ac:dyDescent="0.2">
      <c r="A193" s="1">
        <v>190</v>
      </c>
      <c r="C193" s="5" t="s">
        <v>165</v>
      </c>
      <c r="D193" s="6" t="s">
        <v>556</v>
      </c>
      <c r="E193" s="6">
        <v>2448</v>
      </c>
      <c r="F193" s="6" t="s">
        <v>250</v>
      </c>
      <c r="G193" s="6">
        <v>240.34</v>
      </c>
      <c r="H193" s="6">
        <v>58</v>
      </c>
      <c r="I193" s="11">
        <v>27</v>
      </c>
      <c r="J193" s="36">
        <v>44134</v>
      </c>
      <c r="K193" s="20" t="s">
        <v>725</v>
      </c>
      <c r="L193" s="20" t="s">
        <v>875</v>
      </c>
      <c r="M193" s="20" t="s">
        <v>873</v>
      </c>
    </row>
    <row r="194" spans="1:13" x14ac:dyDescent="0.2">
      <c r="A194" s="1">
        <v>191</v>
      </c>
      <c r="C194" s="7" t="s">
        <v>158</v>
      </c>
      <c r="D194" s="8" t="s">
        <v>557</v>
      </c>
      <c r="E194" s="8">
        <v>2489</v>
      </c>
      <c r="F194" s="8" t="s">
        <v>250</v>
      </c>
      <c r="G194" s="8">
        <v>240.34</v>
      </c>
      <c r="H194" s="8">
        <v>62</v>
      </c>
      <c r="I194" s="12">
        <v>27</v>
      </c>
      <c r="J194" s="13">
        <v>44134</v>
      </c>
      <c r="K194" s="20" t="s">
        <v>725</v>
      </c>
      <c r="L194" s="20" t="s">
        <v>875</v>
      </c>
      <c r="M194" s="20" t="s">
        <v>873</v>
      </c>
    </row>
    <row r="195" spans="1:13" x14ac:dyDescent="0.2">
      <c r="A195" s="1">
        <v>192</v>
      </c>
      <c r="C195" s="5" t="s">
        <v>301</v>
      </c>
      <c r="D195" s="6" t="s">
        <v>558</v>
      </c>
      <c r="E195" s="6">
        <v>5575</v>
      </c>
      <c r="F195" s="6" t="s">
        <v>250</v>
      </c>
      <c r="G195" s="6">
        <v>240.34</v>
      </c>
      <c r="H195" s="6">
        <v>56</v>
      </c>
      <c r="I195" s="11">
        <v>23</v>
      </c>
      <c r="J195" s="36">
        <v>44134</v>
      </c>
      <c r="K195" s="20" t="s">
        <v>725</v>
      </c>
      <c r="L195" s="20" t="s">
        <v>875</v>
      </c>
      <c r="M195" s="20" t="s">
        <v>873</v>
      </c>
    </row>
    <row r="196" spans="1:13" x14ac:dyDescent="0.2">
      <c r="A196" s="1">
        <v>193</v>
      </c>
      <c r="C196" s="7" t="s">
        <v>188</v>
      </c>
      <c r="D196" s="8" t="s">
        <v>559</v>
      </c>
      <c r="E196" s="8">
        <v>36</v>
      </c>
      <c r="F196" s="8" t="s">
        <v>258</v>
      </c>
      <c r="G196" s="8">
        <v>351.87</v>
      </c>
      <c r="H196" s="8">
        <v>60</v>
      </c>
      <c r="I196" s="12">
        <v>35</v>
      </c>
      <c r="J196" s="13">
        <v>44287</v>
      </c>
      <c r="K196" s="20" t="s">
        <v>725</v>
      </c>
      <c r="L196" s="20" t="s">
        <v>876</v>
      </c>
      <c r="M196" s="20" t="s">
        <v>863</v>
      </c>
    </row>
    <row r="197" spans="1:13" x14ac:dyDescent="0.2">
      <c r="A197" s="1">
        <v>194</v>
      </c>
      <c r="C197" s="5" t="s">
        <v>806</v>
      </c>
      <c r="D197" s="6" t="s">
        <v>805</v>
      </c>
      <c r="E197" s="6">
        <v>2083</v>
      </c>
      <c r="F197" s="6" t="s">
        <v>804</v>
      </c>
      <c r="G197" s="6">
        <v>351.87</v>
      </c>
      <c r="H197" s="6">
        <v>61</v>
      </c>
      <c r="I197" s="11">
        <v>30</v>
      </c>
      <c r="J197" s="36">
        <v>44287</v>
      </c>
      <c r="K197" s="20" t="s">
        <v>725</v>
      </c>
      <c r="L197" s="20" t="s">
        <v>876</v>
      </c>
      <c r="M197" s="20" t="s">
        <v>873</v>
      </c>
    </row>
    <row r="198" spans="1:13" x14ac:dyDescent="0.2">
      <c r="A198" s="1">
        <v>195</v>
      </c>
      <c r="C198" s="7" t="s">
        <v>8</v>
      </c>
      <c r="D198" s="8" t="s">
        <v>560</v>
      </c>
      <c r="E198" s="8">
        <v>1099</v>
      </c>
      <c r="F198" s="8" t="s">
        <v>208</v>
      </c>
      <c r="G198" s="8">
        <v>291.10000000000002</v>
      </c>
      <c r="H198" s="8">
        <v>57</v>
      </c>
      <c r="I198" s="12">
        <v>31</v>
      </c>
      <c r="J198" s="13">
        <v>44134</v>
      </c>
      <c r="K198" s="20" t="s">
        <v>727</v>
      </c>
      <c r="L198" s="20" t="s">
        <v>872</v>
      </c>
      <c r="M198" s="20" t="s">
        <v>863</v>
      </c>
    </row>
    <row r="199" spans="1:13" x14ac:dyDescent="0.2">
      <c r="A199" s="1">
        <v>196</v>
      </c>
      <c r="C199" s="5" t="s">
        <v>11</v>
      </c>
      <c r="D199" s="6" t="s">
        <v>561</v>
      </c>
      <c r="E199" s="6">
        <v>2401</v>
      </c>
      <c r="F199" s="6" t="s">
        <v>208</v>
      </c>
      <c r="G199" s="6">
        <v>277.70999999999998</v>
      </c>
      <c r="H199" s="6">
        <v>61</v>
      </c>
      <c r="I199" s="11">
        <v>28</v>
      </c>
      <c r="J199" s="36">
        <v>44134</v>
      </c>
      <c r="K199" s="20" t="s">
        <v>727</v>
      </c>
      <c r="L199" s="20" t="s">
        <v>872</v>
      </c>
      <c r="M199" s="20" t="s">
        <v>863</v>
      </c>
    </row>
    <row r="200" spans="1:13" x14ac:dyDescent="0.2">
      <c r="A200" s="1">
        <v>197</v>
      </c>
      <c r="C200" s="7" t="s">
        <v>38</v>
      </c>
      <c r="D200" s="8" t="s">
        <v>562</v>
      </c>
      <c r="E200" s="8">
        <v>5176</v>
      </c>
      <c r="F200" s="8" t="s">
        <v>215</v>
      </c>
      <c r="G200" s="8">
        <v>189.68</v>
      </c>
      <c r="H200" s="8">
        <v>59</v>
      </c>
      <c r="I200" s="12">
        <v>23</v>
      </c>
      <c r="J200" s="13">
        <v>44134</v>
      </c>
      <c r="K200" s="20" t="s">
        <v>727</v>
      </c>
      <c r="L200" s="20" t="s">
        <v>872</v>
      </c>
      <c r="M200" s="20" t="s">
        <v>873</v>
      </c>
    </row>
    <row r="201" spans="1:13" x14ac:dyDescent="0.2">
      <c r="A201" s="1">
        <v>198</v>
      </c>
      <c r="C201" s="5" t="s">
        <v>37</v>
      </c>
      <c r="D201" s="6" t="s">
        <v>563</v>
      </c>
      <c r="E201" s="6">
        <v>5220</v>
      </c>
      <c r="F201" s="6" t="s">
        <v>215</v>
      </c>
      <c r="G201" s="6">
        <v>189.68</v>
      </c>
      <c r="H201" s="6">
        <v>59</v>
      </c>
      <c r="I201" s="11">
        <v>23</v>
      </c>
      <c r="J201" s="36">
        <v>44134</v>
      </c>
      <c r="K201" s="20" t="s">
        <v>727</v>
      </c>
      <c r="L201" s="20" t="s">
        <v>872</v>
      </c>
      <c r="M201" s="20" t="s">
        <v>873</v>
      </c>
    </row>
    <row r="202" spans="1:13" x14ac:dyDescent="0.2">
      <c r="A202" s="1">
        <v>199</v>
      </c>
      <c r="C202" s="7" t="s">
        <v>79</v>
      </c>
      <c r="D202" s="8" t="s">
        <v>564</v>
      </c>
      <c r="E202" s="8">
        <v>1159</v>
      </c>
      <c r="F202" s="8" t="s">
        <v>226</v>
      </c>
      <c r="G202" s="8">
        <v>281.66000000000003</v>
      </c>
      <c r="H202" s="8">
        <v>59</v>
      </c>
      <c r="I202" s="12">
        <v>33</v>
      </c>
      <c r="J202" s="13">
        <v>44134</v>
      </c>
      <c r="K202" s="20" t="s">
        <v>727</v>
      </c>
      <c r="L202" s="20" t="s">
        <v>862</v>
      </c>
      <c r="M202" s="20" t="s">
        <v>863</v>
      </c>
    </row>
    <row r="203" spans="1:13" x14ac:dyDescent="0.2">
      <c r="A203" s="1">
        <v>200</v>
      </c>
      <c r="C203" s="5" t="s">
        <v>58</v>
      </c>
      <c r="D203" s="6" t="s">
        <v>565</v>
      </c>
      <c r="E203" s="6">
        <v>1472</v>
      </c>
      <c r="F203" s="6" t="s">
        <v>226</v>
      </c>
      <c r="G203" s="6">
        <v>281.66000000000003</v>
      </c>
      <c r="H203" s="6">
        <v>60</v>
      </c>
      <c r="I203" s="11">
        <v>32</v>
      </c>
      <c r="J203" s="36">
        <v>44134</v>
      </c>
      <c r="K203" s="20" t="s">
        <v>727</v>
      </c>
      <c r="L203" s="20" t="s">
        <v>862</v>
      </c>
      <c r="M203" s="20" t="s">
        <v>863</v>
      </c>
    </row>
    <row r="204" spans="1:13" x14ac:dyDescent="0.2">
      <c r="A204" s="1">
        <v>201</v>
      </c>
      <c r="C204" s="7" t="s">
        <v>322</v>
      </c>
      <c r="D204" s="8" t="s">
        <v>566</v>
      </c>
      <c r="E204" s="8">
        <v>2613</v>
      </c>
      <c r="F204" s="8" t="s">
        <v>226</v>
      </c>
      <c r="G204" s="8">
        <v>281.66000000000003</v>
      </c>
      <c r="H204" s="8">
        <v>58</v>
      </c>
      <c r="I204" s="12">
        <v>27</v>
      </c>
      <c r="J204" s="13">
        <v>44134</v>
      </c>
      <c r="K204" s="20" t="s">
        <v>727</v>
      </c>
      <c r="L204" s="20" t="s">
        <v>862</v>
      </c>
      <c r="M204" s="20" t="s">
        <v>863</v>
      </c>
    </row>
    <row r="205" spans="1:13" x14ac:dyDescent="0.2">
      <c r="A205" s="1">
        <v>202</v>
      </c>
      <c r="C205" s="5" t="s">
        <v>329</v>
      </c>
      <c r="D205" s="6" t="s">
        <v>567</v>
      </c>
      <c r="E205" s="6">
        <v>3044</v>
      </c>
      <c r="F205" s="6" t="s">
        <v>226</v>
      </c>
      <c r="G205" s="6">
        <v>281.66000000000003</v>
      </c>
      <c r="H205" s="6">
        <v>64</v>
      </c>
      <c r="I205" s="11">
        <v>25</v>
      </c>
      <c r="J205" s="36">
        <v>44134</v>
      </c>
      <c r="K205" s="20" t="s">
        <v>727</v>
      </c>
      <c r="L205" s="20" t="s">
        <v>862</v>
      </c>
      <c r="M205" s="20" t="s">
        <v>863</v>
      </c>
    </row>
    <row r="206" spans="1:13" x14ac:dyDescent="0.2">
      <c r="A206" s="1">
        <v>203</v>
      </c>
      <c r="C206" s="7" t="s">
        <v>803</v>
      </c>
      <c r="D206" s="8" t="s">
        <v>802</v>
      </c>
      <c r="E206" s="8">
        <v>3373</v>
      </c>
      <c r="F206" s="8" t="s">
        <v>226</v>
      </c>
      <c r="G206" s="8">
        <v>281.66000000000003</v>
      </c>
      <c r="H206" s="8">
        <v>58</v>
      </c>
      <c r="I206" s="12">
        <v>25</v>
      </c>
      <c r="J206" s="13">
        <v>44134</v>
      </c>
      <c r="K206" s="20" t="s">
        <v>727</v>
      </c>
      <c r="L206" s="20" t="s">
        <v>862</v>
      </c>
      <c r="M206" s="20" t="s">
        <v>863</v>
      </c>
    </row>
    <row r="207" spans="1:13" x14ac:dyDescent="0.2">
      <c r="A207" s="1">
        <v>204</v>
      </c>
      <c r="C207" s="5" t="s">
        <v>801</v>
      </c>
      <c r="D207" s="6" t="s">
        <v>800</v>
      </c>
      <c r="E207" s="6">
        <v>4064</v>
      </c>
      <c r="F207" s="6" t="s">
        <v>226</v>
      </c>
      <c r="G207" s="6">
        <v>281.66000000000003</v>
      </c>
      <c r="H207" s="6">
        <v>57</v>
      </c>
      <c r="I207" s="11">
        <v>24</v>
      </c>
      <c r="J207" s="36">
        <v>44134</v>
      </c>
      <c r="K207" s="20" t="s">
        <v>727</v>
      </c>
      <c r="L207" s="20" t="s">
        <v>862</v>
      </c>
      <c r="M207" s="20" t="s">
        <v>863</v>
      </c>
    </row>
    <row r="208" spans="1:13" x14ac:dyDescent="0.2">
      <c r="A208" s="1">
        <v>205</v>
      </c>
      <c r="C208" s="7" t="s">
        <v>799</v>
      </c>
      <c r="D208" s="8" t="s">
        <v>798</v>
      </c>
      <c r="E208" s="8">
        <v>5160</v>
      </c>
      <c r="F208" s="8" t="s">
        <v>226</v>
      </c>
      <c r="G208" s="8">
        <v>281.66000000000003</v>
      </c>
      <c r="H208" s="8">
        <v>61</v>
      </c>
      <c r="I208" s="12">
        <v>23</v>
      </c>
      <c r="J208" s="13">
        <v>44134</v>
      </c>
      <c r="K208" s="20" t="s">
        <v>727</v>
      </c>
      <c r="L208" s="20" t="s">
        <v>862</v>
      </c>
      <c r="M208" s="20" t="s">
        <v>863</v>
      </c>
    </row>
    <row r="209" spans="1:13" x14ac:dyDescent="0.2">
      <c r="A209" s="1">
        <v>206</v>
      </c>
      <c r="C209" s="5" t="s">
        <v>705</v>
      </c>
      <c r="D209" s="6" t="s">
        <v>797</v>
      </c>
      <c r="E209" s="6">
        <v>6680</v>
      </c>
      <c r="F209" s="6" t="s">
        <v>226</v>
      </c>
      <c r="G209" s="6">
        <v>281.66000000000003</v>
      </c>
      <c r="H209" s="6">
        <v>57</v>
      </c>
      <c r="I209" s="11">
        <v>22</v>
      </c>
      <c r="J209" s="36">
        <v>44134</v>
      </c>
      <c r="K209" s="20" t="s">
        <v>727</v>
      </c>
      <c r="L209" s="20" t="s">
        <v>862</v>
      </c>
      <c r="M209" s="20" t="s">
        <v>863</v>
      </c>
    </row>
    <row r="210" spans="1:13" x14ac:dyDescent="0.2">
      <c r="A210" s="1">
        <v>207</v>
      </c>
      <c r="C210" s="7" t="s">
        <v>796</v>
      </c>
      <c r="D210" s="8" t="s">
        <v>795</v>
      </c>
      <c r="E210" s="8">
        <v>7542</v>
      </c>
      <c r="F210" s="8" t="s">
        <v>226</v>
      </c>
      <c r="G210" s="8">
        <v>281.66000000000003</v>
      </c>
      <c r="H210" s="8">
        <v>61</v>
      </c>
      <c r="I210" s="12">
        <v>21</v>
      </c>
      <c r="J210" s="13">
        <v>44134</v>
      </c>
      <c r="K210" s="20" t="s">
        <v>727</v>
      </c>
      <c r="L210" s="20" t="s">
        <v>862</v>
      </c>
      <c r="M210" s="20" t="s">
        <v>863</v>
      </c>
    </row>
    <row r="211" spans="1:13" x14ac:dyDescent="0.2">
      <c r="A211" s="1">
        <v>208</v>
      </c>
      <c r="C211" s="5" t="s">
        <v>704</v>
      </c>
      <c r="D211" s="6" t="s">
        <v>794</v>
      </c>
      <c r="E211" s="6">
        <v>7371</v>
      </c>
      <c r="F211" s="6" t="s">
        <v>230</v>
      </c>
      <c r="G211" s="6">
        <v>291.10000000000002</v>
      </c>
      <c r="H211" s="6">
        <v>60</v>
      </c>
      <c r="I211" s="11">
        <v>21</v>
      </c>
      <c r="J211" s="36">
        <v>44134</v>
      </c>
      <c r="K211" s="20" t="s">
        <v>727</v>
      </c>
      <c r="L211" s="20" t="s">
        <v>862</v>
      </c>
      <c r="M211" s="20" t="s">
        <v>873</v>
      </c>
    </row>
    <row r="212" spans="1:13" x14ac:dyDescent="0.2">
      <c r="A212" s="1">
        <v>209</v>
      </c>
      <c r="C212" s="7" t="s">
        <v>338</v>
      </c>
      <c r="D212" s="8" t="s">
        <v>569</v>
      </c>
      <c r="E212" s="8">
        <v>8444</v>
      </c>
      <c r="F212" s="8" t="s">
        <v>230</v>
      </c>
      <c r="G212" s="8">
        <v>192.38</v>
      </c>
      <c r="H212" s="8">
        <v>59</v>
      </c>
      <c r="I212" s="12">
        <v>20</v>
      </c>
      <c r="J212" s="13">
        <v>44134</v>
      </c>
      <c r="K212" s="20" t="s">
        <v>727</v>
      </c>
      <c r="L212" s="20" t="s">
        <v>862</v>
      </c>
      <c r="M212" s="20" t="s">
        <v>873</v>
      </c>
    </row>
    <row r="213" spans="1:13" x14ac:dyDescent="0.2">
      <c r="A213" s="1">
        <v>210</v>
      </c>
      <c r="C213" s="5" t="s">
        <v>106</v>
      </c>
      <c r="D213" s="6" t="s">
        <v>571</v>
      </c>
      <c r="E213" s="6">
        <v>1603</v>
      </c>
      <c r="F213" s="6" t="s">
        <v>236</v>
      </c>
      <c r="G213" s="6">
        <v>351.87</v>
      </c>
      <c r="H213" s="6">
        <v>60</v>
      </c>
      <c r="I213" s="11">
        <v>30</v>
      </c>
      <c r="J213" s="36">
        <v>44134</v>
      </c>
      <c r="K213" s="20" t="s">
        <v>727</v>
      </c>
      <c r="L213" s="20" t="s">
        <v>874</v>
      </c>
      <c r="M213" s="20" t="s">
        <v>863</v>
      </c>
    </row>
    <row r="214" spans="1:13" x14ac:dyDescent="0.2">
      <c r="A214" s="1">
        <v>211</v>
      </c>
      <c r="C214" s="7" t="s">
        <v>104</v>
      </c>
      <c r="D214" s="8" t="s">
        <v>572</v>
      </c>
      <c r="E214" s="8">
        <v>3803</v>
      </c>
      <c r="F214" s="8" t="s">
        <v>236</v>
      </c>
      <c r="G214" s="8">
        <v>291.10000000000002</v>
      </c>
      <c r="H214" s="8">
        <v>61</v>
      </c>
      <c r="I214" s="12">
        <v>24</v>
      </c>
      <c r="J214" s="13">
        <v>44134</v>
      </c>
      <c r="K214" s="20" t="s">
        <v>727</v>
      </c>
      <c r="L214" s="20" t="s">
        <v>874</v>
      </c>
      <c r="M214" s="20" t="s">
        <v>863</v>
      </c>
    </row>
    <row r="215" spans="1:13" x14ac:dyDescent="0.2">
      <c r="A215" s="1">
        <v>212</v>
      </c>
      <c r="C215" s="5" t="s">
        <v>102</v>
      </c>
      <c r="D215" s="6" t="s">
        <v>573</v>
      </c>
      <c r="E215" s="6">
        <v>4974</v>
      </c>
      <c r="F215" s="6" t="s">
        <v>236</v>
      </c>
      <c r="G215" s="6">
        <v>291.10000000000002</v>
      </c>
      <c r="H215" s="6">
        <v>60</v>
      </c>
      <c r="I215" s="11">
        <v>21</v>
      </c>
      <c r="J215" s="36">
        <v>44134</v>
      </c>
      <c r="K215" s="20" t="s">
        <v>727</v>
      </c>
      <c r="L215" s="20" t="s">
        <v>874</v>
      </c>
      <c r="M215" s="20" t="s">
        <v>863</v>
      </c>
    </row>
    <row r="216" spans="1:13" x14ac:dyDescent="0.2">
      <c r="A216" s="1">
        <v>213</v>
      </c>
      <c r="C216" s="7" t="s">
        <v>117</v>
      </c>
      <c r="D216" s="8" t="s">
        <v>574</v>
      </c>
      <c r="E216" s="8">
        <v>8171</v>
      </c>
      <c r="F216" s="8" t="s">
        <v>242</v>
      </c>
      <c r="G216" s="8">
        <v>198.82</v>
      </c>
      <c r="H216" s="8">
        <v>61</v>
      </c>
      <c r="I216" s="12">
        <v>20</v>
      </c>
      <c r="J216" s="13">
        <v>44134</v>
      </c>
      <c r="K216" s="20" t="s">
        <v>727</v>
      </c>
      <c r="L216" s="20" t="s">
        <v>874</v>
      </c>
      <c r="M216" s="20" t="s">
        <v>873</v>
      </c>
    </row>
    <row r="217" spans="1:13" x14ac:dyDescent="0.2">
      <c r="A217" s="1">
        <v>214</v>
      </c>
      <c r="C217" s="5" t="s">
        <v>357</v>
      </c>
      <c r="D217" s="6" t="s">
        <v>575</v>
      </c>
      <c r="E217" s="6">
        <v>154</v>
      </c>
      <c r="F217" s="6" t="s">
        <v>257</v>
      </c>
      <c r="G217" s="6">
        <v>351.87</v>
      </c>
      <c r="H217" s="6">
        <v>61</v>
      </c>
      <c r="I217" s="11">
        <v>35</v>
      </c>
      <c r="J217" s="36">
        <v>44287</v>
      </c>
      <c r="K217" s="20" t="s">
        <v>727</v>
      </c>
      <c r="L217" s="20" t="s">
        <v>876</v>
      </c>
      <c r="M217" s="20" t="s">
        <v>863</v>
      </c>
    </row>
    <row r="218" spans="1:13" x14ac:dyDescent="0.2">
      <c r="A218" s="1">
        <v>215</v>
      </c>
      <c r="C218" s="7" t="s">
        <v>375</v>
      </c>
      <c r="D218" s="8" t="s">
        <v>576</v>
      </c>
      <c r="E218" s="8">
        <v>702</v>
      </c>
      <c r="F218" s="8" t="s">
        <v>257</v>
      </c>
      <c r="G218" s="8">
        <v>351.87</v>
      </c>
      <c r="H218" s="8">
        <v>58</v>
      </c>
      <c r="I218" s="12">
        <v>35</v>
      </c>
      <c r="J218" s="13">
        <v>44287</v>
      </c>
      <c r="K218" s="20" t="s">
        <v>727</v>
      </c>
      <c r="L218" s="20" t="s">
        <v>876</v>
      </c>
      <c r="M218" s="20" t="s">
        <v>863</v>
      </c>
    </row>
    <row r="219" spans="1:13" x14ac:dyDescent="0.2">
      <c r="A219" s="1">
        <v>216</v>
      </c>
      <c r="C219" s="5" t="s">
        <v>186</v>
      </c>
      <c r="D219" s="6" t="s">
        <v>577</v>
      </c>
      <c r="E219" s="6">
        <v>1912</v>
      </c>
      <c r="F219" s="6" t="s">
        <v>257</v>
      </c>
      <c r="G219" s="6">
        <v>351.87</v>
      </c>
      <c r="H219" s="6">
        <v>59</v>
      </c>
      <c r="I219" s="11">
        <v>30</v>
      </c>
      <c r="J219" s="36">
        <v>44287</v>
      </c>
      <c r="K219" s="20" t="s">
        <v>727</v>
      </c>
      <c r="L219" s="20" t="s">
        <v>876</v>
      </c>
      <c r="M219" s="20" t="s">
        <v>863</v>
      </c>
    </row>
    <row r="220" spans="1:13" x14ac:dyDescent="0.2">
      <c r="A220" s="1">
        <v>217</v>
      </c>
      <c r="C220" s="7" t="s">
        <v>92</v>
      </c>
      <c r="D220" s="8" t="s">
        <v>578</v>
      </c>
      <c r="E220" s="8">
        <v>1891</v>
      </c>
      <c r="F220" s="8" t="s">
        <v>260</v>
      </c>
      <c r="G220" s="8">
        <v>240.34</v>
      </c>
      <c r="H220" s="8">
        <v>61</v>
      </c>
      <c r="I220" s="12">
        <v>30</v>
      </c>
      <c r="J220" s="13">
        <v>44287</v>
      </c>
      <c r="K220" s="20" t="s">
        <v>727</v>
      </c>
      <c r="L220" s="20" t="s">
        <v>876</v>
      </c>
      <c r="M220" s="20" t="s">
        <v>873</v>
      </c>
    </row>
    <row r="221" spans="1:13" x14ac:dyDescent="0.2">
      <c r="A221" s="1">
        <v>218</v>
      </c>
      <c r="C221" s="5" t="s">
        <v>275</v>
      </c>
      <c r="D221" s="6" t="s">
        <v>580</v>
      </c>
      <c r="E221" s="6">
        <v>2552</v>
      </c>
      <c r="F221" s="6" t="s">
        <v>260</v>
      </c>
      <c r="G221" s="6">
        <v>240.34</v>
      </c>
      <c r="H221" s="6">
        <v>59</v>
      </c>
      <c r="I221" s="11">
        <v>26</v>
      </c>
      <c r="J221" s="36">
        <v>44287</v>
      </c>
      <c r="K221" s="20" t="s">
        <v>727</v>
      </c>
      <c r="L221" s="20" t="s">
        <v>876</v>
      </c>
      <c r="M221" s="20" t="s">
        <v>873</v>
      </c>
    </row>
    <row r="222" spans="1:13" x14ac:dyDescent="0.2">
      <c r="A222" s="1">
        <v>219</v>
      </c>
      <c r="C222" s="7" t="s">
        <v>191</v>
      </c>
      <c r="D222" s="8" t="s">
        <v>581</v>
      </c>
      <c r="E222" s="8">
        <v>5003</v>
      </c>
      <c r="F222" s="8" t="s">
        <v>260</v>
      </c>
      <c r="G222" s="8">
        <v>240.34</v>
      </c>
      <c r="H222" s="8">
        <v>57</v>
      </c>
      <c r="I222" s="12">
        <v>21</v>
      </c>
      <c r="J222" s="13">
        <v>44287</v>
      </c>
      <c r="K222" s="20" t="s">
        <v>727</v>
      </c>
      <c r="L222" s="20" t="s">
        <v>876</v>
      </c>
      <c r="M222" s="20" t="s">
        <v>873</v>
      </c>
    </row>
    <row r="223" spans="1:13" x14ac:dyDescent="0.2">
      <c r="A223" s="1">
        <v>220</v>
      </c>
      <c r="C223" s="5" t="s">
        <v>20</v>
      </c>
      <c r="D223" s="6" t="s">
        <v>582</v>
      </c>
      <c r="E223" s="6">
        <v>1204</v>
      </c>
      <c r="F223" s="6" t="s">
        <v>206</v>
      </c>
      <c r="G223" s="6">
        <v>277.70999999999998</v>
      </c>
      <c r="H223" s="6">
        <v>60</v>
      </c>
      <c r="I223" s="11">
        <v>31</v>
      </c>
      <c r="J223" s="36">
        <v>44134</v>
      </c>
      <c r="K223" s="20" t="s">
        <v>724</v>
      </c>
      <c r="L223" s="20" t="s">
        <v>872</v>
      </c>
      <c r="M223" s="20" t="s">
        <v>863</v>
      </c>
    </row>
    <row r="224" spans="1:13" x14ac:dyDescent="0.2">
      <c r="A224" s="1">
        <v>221</v>
      </c>
      <c r="C224" s="7" t="s">
        <v>28</v>
      </c>
      <c r="D224" s="8" t="s">
        <v>583</v>
      </c>
      <c r="E224" s="8">
        <v>1594</v>
      </c>
      <c r="F224" s="8" t="s">
        <v>206</v>
      </c>
      <c r="G224" s="8">
        <v>277.70999999999998</v>
      </c>
      <c r="H224" s="8">
        <v>64</v>
      </c>
      <c r="I224" s="12">
        <v>30</v>
      </c>
      <c r="J224" s="13">
        <v>44134</v>
      </c>
      <c r="K224" s="20" t="s">
        <v>724</v>
      </c>
      <c r="L224" s="20" t="s">
        <v>872</v>
      </c>
      <c r="M224" s="20" t="s">
        <v>863</v>
      </c>
    </row>
    <row r="225" spans="1:13" x14ac:dyDescent="0.2">
      <c r="A225" s="1">
        <v>222</v>
      </c>
      <c r="C225" s="5" t="s">
        <v>793</v>
      </c>
      <c r="D225" s="6" t="s">
        <v>792</v>
      </c>
      <c r="E225" s="6">
        <v>2012</v>
      </c>
      <c r="F225" s="6" t="s">
        <v>206</v>
      </c>
      <c r="G225" s="6">
        <v>277.70999999999998</v>
      </c>
      <c r="H225" s="6">
        <v>63</v>
      </c>
      <c r="I225" s="11">
        <v>29</v>
      </c>
      <c r="J225" s="36">
        <v>44134</v>
      </c>
      <c r="K225" s="20" t="s">
        <v>724</v>
      </c>
      <c r="L225" s="20" t="s">
        <v>872</v>
      </c>
      <c r="M225" s="20" t="s">
        <v>863</v>
      </c>
    </row>
    <row r="226" spans="1:13" x14ac:dyDescent="0.2">
      <c r="A226" s="1">
        <v>223</v>
      </c>
      <c r="C226" s="7" t="s">
        <v>10</v>
      </c>
      <c r="D226" s="8" t="s">
        <v>584</v>
      </c>
      <c r="E226" s="8">
        <v>2426</v>
      </c>
      <c r="F226" s="8" t="s">
        <v>206</v>
      </c>
      <c r="G226" s="8">
        <v>277.70999999999998</v>
      </c>
      <c r="H226" s="8">
        <v>57</v>
      </c>
      <c r="I226" s="12">
        <v>27</v>
      </c>
      <c r="J226" s="13">
        <v>44134</v>
      </c>
      <c r="K226" s="20" t="s">
        <v>724</v>
      </c>
      <c r="L226" s="20" t="s">
        <v>872</v>
      </c>
      <c r="M226" s="20" t="s">
        <v>863</v>
      </c>
    </row>
    <row r="227" spans="1:13" x14ac:dyDescent="0.2">
      <c r="A227" s="1">
        <v>224</v>
      </c>
      <c r="C227" s="5" t="s">
        <v>30</v>
      </c>
      <c r="D227" s="6" t="s">
        <v>585</v>
      </c>
      <c r="E227" s="6">
        <v>2712</v>
      </c>
      <c r="F227" s="6" t="s">
        <v>206</v>
      </c>
      <c r="G227" s="6">
        <v>277.70999999999998</v>
      </c>
      <c r="H227" s="6">
        <v>62</v>
      </c>
      <c r="I227" s="11">
        <v>26</v>
      </c>
      <c r="J227" s="36">
        <v>44134</v>
      </c>
      <c r="K227" s="20" t="s">
        <v>724</v>
      </c>
      <c r="L227" s="20" t="s">
        <v>872</v>
      </c>
      <c r="M227" s="20" t="s">
        <v>863</v>
      </c>
    </row>
    <row r="228" spans="1:13" x14ac:dyDescent="0.2">
      <c r="A228" s="1">
        <v>225</v>
      </c>
      <c r="C228" s="7" t="s">
        <v>16</v>
      </c>
      <c r="D228" s="8" t="s">
        <v>586</v>
      </c>
      <c r="E228" s="8">
        <v>2904</v>
      </c>
      <c r="F228" s="8" t="s">
        <v>206</v>
      </c>
      <c r="G228" s="8">
        <v>277.70999999999998</v>
      </c>
      <c r="H228" s="8">
        <v>59</v>
      </c>
      <c r="I228" s="12">
        <v>25</v>
      </c>
      <c r="J228" s="13">
        <v>44134</v>
      </c>
      <c r="K228" s="20" t="s">
        <v>724</v>
      </c>
      <c r="L228" s="20" t="s">
        <v>872</v>
      </c>
      <c r="M228" s="20" t="s">
        <v>863</v>
      </c>
    </row>
    <row r="229" spans="1:13" x14ac:dyDescent="0.2">
      <c r="A229" s="1">
        <v>226</v>
      </c>
      <c r="C229" s="5" t="s">
        <v>9</v>
      </c>
      <c r="D229" s="6" t="s">
        <v>587</v>
      </c>
      <c r="E229" s="6">
        <v>2951</v>
      </c>
      <c r="F229" s="6" t="s">
        <v>206</v>
      </c>
      <c r="G229" s="6">
        <v>277.70999999999998</v>
      </c>
      <c r="H229" s="6">
        <v>54</v>
      </c>
      <c r="I229" s="11">
        <v>25</v>
      </c>
      <c r="J229" s="36">
        <v>44134</v>
      </c>
      <c r="K229" s="20" t="s">
        <v>724</v>
      </c>
      <c r="L229" s="20" t="s">
        <v>872</v>
      </c>
      <c r="M229" s="20" t="s">
        <v>863</v>
      </c>
    </row>
    <row r="230" spans="1:13" x14ac:dyDescent="0.2">
      <c r="A230" s="1">
        <v>227</v>
      </c>
      <c r="C230" s="7" t="s">
        <v>6</v>
      </c>
      <c r="D230" s="8" t="s">
        <v>588</v>
      </c>
      <c r="E230" s="8">
        <v>3523</v>
      </c>
      <c r="F230" s="8" t="s">
        <v>206</v>
      </c>
      <c r="G230" s="8">
        <v>277.70999999999998</v>
      </c>
      <c r="H230" s="8">
        <v>59</v>
      </c>
      <c r="I230" s="12">
        <v>25</v>
      </c>
      <c r="J230" s="13">
        <v>44134</v>
      </c>
      <c r="K230" s="20" t="s">
        <v>724</v>
      </c>
      <c r="L230" s="20" t="s">
        <v>872</v>
      </c>
      <c r="M230" s="20" t="s">
        <v>863</v>
      </c>
    </row>
    <row r="231" spans="1:13" x14ac:dyDescent="0.2">
      <c r="A231" s="1">
        <v>228</v>
      </c>
      <c r="C231" s="5" t="s">
        <v>19</v>
      </c>
      <c r="D231" s="6" t="s">
        <v>589</v>
      </c>
      <c r="E231" s="6">
        <v>3883</v>
      </c>
      <c r="F231" s="6" t="s">
        <v>206</v>
      </c>
      <c r="G231" s="6">
        <v>277.70999999999998</v>
      </c>
      <c r="H231" s="6">
        <v>61</v>
      </c>
      <c r="I231" s="11">
        <v>24</v>
      </c>
      <c r="J231" s="36">
        <v>44134</v>
      </c>
      <c r="K231" s="20" t="s">
        <v>724</v>
      </c>
      <c r="L231" s="20" t="s">
        <v>872</v>
      </c>
      <c r="M231" s="20" t="s">
        <v>863</v>
      </c>
    </row>
    <row r="232" spans="1:13" x14ac:dyDescent="0.2">
      <c r="A232" s="1">
        <v>229</v>
      </c>
      <c r="C232" s="7" t="s">
        <v>27</v>
      </c>
      <c r="D232" s="8" t="s">
        <v>590</v>
      </c>
      <c r="E232" s="8">
        <v>6014</v>
      </c>
      <c r="F232" s="8" t="s">
        <v>206</v>
      </c>
      <c r="G232" s="8">
        <v>277.70999999999998</v>
      </c>
      <c r="H232" s="8">
        <v>59</v>
      </c>
      <c r="I232" s="12">
        <v>22</v>
      </c>
      <c r="J232" s="13">
        <v>44134</v>
      </c>
      <c r="K232" s="20" t="s">
        <v>724</v>
      </c>
      <c r="L232" s="20" t="s">
        <v>872</v>
      </c>
      <c r="M232" s="20" t="s">
        <v>863</v>
      </c>
    </row>
    <row r="233" spans="1:13" x14ac:dyDescent="0.2">
      <c r="A233" s="1">
        <v>230</v>
      </c>
      <c r="C233" s="5" t="s">
        <v>791</v>
      </c>
      <c r="D233" s="6" t="s">
        <v>790</v>
      </c>
      <c r="E233" s="6">
        <v>5262</v>
      </c>
      <c r="F233" s="6" t="s">
        <v>216</v>
      </c>
      <c r="G233" s="6">
        <v>189.68</v>
      </c>
      <c r="H233" s="6">
        <v>55</v>
      </c>
      <c r="I233" s="11">
        <v>23</v>
      </c>
      <c r="J233" s="36">
        <v>44134</v>
      </c>
      <c r="K233" s="20" t="s">
        <v>724</v>
      </c>
      <c r="L233" s="20" t="s">
        <v>872</v>
      </c>
      <c r="M233" s="20" t="s">
        <v>873</v>
      </c>
    </row>
    <row r="234" spans="1:13" x14ac:dyDescent="0.2">
      <c r="A234" s="1">
        <v>231</v>
      </c>
      <c r="C234" s="7" t="s">
        <v>39</v>
      </c>
      <c r="D234" s="8" t="s">
        <v>591</v>
      </c>
      <c r="E234" s="8">
        <v>6533</v>
      </c>
      <c r="F234" s="8" t="s">
        <v>216</v>
      </c>
      <c r="G234" s="8">
        <v>189.68</v>
      </c>
      <c r="H234" s="8">
        <v>56</v>
      </c>
      <c r="I234" s="12">
        <v>22</v>
      </c>
      <c r="J234" s="13">
        <v>44134</v>
      </c>
      <c r="K234" s="20" t="s">
        <v>724</v>
      </c>
      <c r="L234" s="20" t="s">
        <v>872</v>
      </c>
      <c r="M234" s="20" t="s">
        <v>873</v>
      </c>
    </row>
    <row r="235" spans="1:13" x14ac:dyDescent="0.2">
      <c r="A235" s="1">
        <v>232</v>
      </c>
      <c r="C235" s="5" t="s">
        <v>350</v>
      </c>
      <c r="D235" s="6" t="s">
        <v>592</v>
      </c>
      <c r="E235" s="6">
        <v>7135</v>
      </c>
      <c r="F235" s="6" t="s">
        <v>216</v>
      </c>
      <c r="G235" s="6">
        <v>189.68</v>
      </c>
      <c r="H235" s="6">
        <v>60</v>
      </c>
      <c r="I235" s="11">
        <v>21</v>
      </c>
      <c r="J235" s="36">
        <v>44134</v>
      </c>
      <c r="K235" s="20" t="s">
        <v>724</v>
      </c>
      <c r="L235" s="20" t="s">
        <v>872</v>
      </c>
      <c r="M235" s="20" t="s">
        <v>873</v>
      </c>
    </row>
    <row r="236" spans="1:13" x14ac:dyDescent="0.2">
      <c r="A236" s="1">
        <v>233</v>
      </c>
      <c r="C236" s="7" t="s">
        <v>330</v>
      </c>
      <c r="D236" s="8" t="s">
        <v>593</v>
      </c>
      <c r="E236" s="8">
        <v>7911</v>
      </c>
      <c r="F236" s="8" t="s">
        <v>216</v>
      </c>
      <c r="G236" s="8">
        <v>189.68</v>
      </c>
      <c r="H236" s="8">
        <v>59</v>
      </c>
      <c r="I236" s="12">
        <v>20</v>
      </c>
      <c r="J236" s="13">
        <v>44134</v>
      </c>
      <c r="K236" s="20" t="s">
        <v>724</v>
      </c>
      <c r="L236" s="20" t="s">
        <v>872</v>
      </c>
      <c r="M236" s="20" t="s">
        <v>873</v>
      </c>
    </row>
    <row r="237" spans="1:13" x14ac:dyDescent="0.2">
      <c r="A237" s="1">
        <v>234</v>
      </c>
      <c r="C237" s="5" t="s">
        <v>290</v>
      </c>
      <c r="D237" s="6" t="s">
        <v>594</v>
      </c>
      <c r="E237" s="6">
        <v>8542</v>
      </c>
      <c r="F237" s="6" t="s">
        <v>216</v>
      </c>
      <c r="G237" s="6">
        <v>189.68</v>
      </c>
      <c r="H237" s="6">
        <v>54</v>
      </c>
      <c r="I237" s="11">
        <v>20</v>
      </c>
      <c r="J237" s="36">
        <v>44134</v>
      </c>
      <c r="K237" s="20" t="s">
        <v>724</v>
      </c>
      <c r="L237" s="20" t="s">
        <v>872</v>
      </c>
      <c r="M237" s="20" t="s">
        <v>873</v>
      </c>
    </row>
    <row r="238" spans="1:13" x14ac:dyDescent="0.2">
      <c r="A238" s="1">
        <v>235</v>
      </c>
      <c r="C238" s="7" t="s">
        <v>789</v>
      </c>
      <c r="D238" s="8" t="s">
        <v>788</v>
      </c>
      <c r="E238" s="8">
        <v>68</v>
      </c>
      <c r="F238" s="8" t="s">
        <v>218</v>
      </c>
      <c r="G238" s="8">
        <v>281.66000000000003</v>
      </c>
      <c r="H238" s="8">
        <v>58</v>
      </c>
      <c r="I238" s="12">
        <v>35</v>
      </c>
      <c r="J238" s="13">
        <v>44134</v>
      </c>
      <c r="K238" s="20" t="s">
        <v>724</v>
      </c>
      <c r="L238" s="20" t="s">
        <v>862</v>
      </c>
      <c r="M238" s="20" t="s">
        <v>863</v>
      </c>
    </row>
    <row r="239" spans="1:13" x14ac:dyDescent="0.2">
      <c r="A239" s="1">
        <v>236</v>
      </c>
      <c r="C239" s="5" t="s">
        <v>81</v>
      </c>
      <c r="D239" s="6" t="s">
        <v>595</v>
      </c>
      <c r="E239" s="6">
        <v>1379</v>
      </c>
      <c r="F239" s="6" t="s">
        <v>218</v>
      </c>
      <c r="G239" s="6">
        <v>281.66000000000003</v>
      </c>
      <c r="H239" s="6">
        <v>60</v>
      </c>
      <c r="I239" s="11">
        <v>33</v>
      </c>
      <c r="J239" s="36">
        <v>44134</v>
      </c>
      <c r="K239" s="20" t="s">
        <v>724</v>
      </c>
      <c r="L239" s="20" t="s">
        <v>862</v>
      </c>
      <c r="M239" s="20" t="s">
        <v>863</v>
      </c>
    </row>
    <row r="240" spans="1:13" x14ac:dyDescent="0.2">
      <c r="A240" s="1">
        <v>237</v>
      </c>
      <c r="C240" s="7" t="s">
        <v>702</v>
      </c>
      <c r="D240" s="8" t="s">
        <v>787</v>
      </c>
      <c r="E240" s="8">
        <v>1657</v>
      </c>
      <c r="F240" s="8" t="s">
        <v>218</v>
      </c>
      <c r="G240" s="8">
        <v>281.66000000000003</v>
      </c>
      <c r="H240" s="8">
        <v>62</v>
      </c>
      <c r="I240" s="12">
        <v>30</v>
      </c>
      <c r="J240" s="13">
        <v>44134</v>
      </c>
      <c r="K240" s="20" t="s">
        <v>724</v>
      </c>
      <c r="L240" s="20" t="s">
        <v>862</v>
      </c>
      <c r="M240" s="20" t="s">
        <v>863</v>
      </c>
    </row>
    <row r="241" spans="1:13" x14ac:dyDescent="0.2">
      <c r="A241" s="1">
        <v>238</v>
      </c>
      <c r="C241" s="5" t="s">
        <v>65</v>
      </c>
      <c r="D241" s="6" t="s">
        <v>596</v>
      </c>
      <c r="E241" s="6">
        <v>2268</v>
      </c>
      <c r="F241" s="6" t="s">
        <v>218</v>
      </c>
      <c r="G241" s="6">
        <v>281.66000000000003</v>
      </c>
      <c r="H241" s="6">
        <v>59</v>
      </c>
      <c r="I241" s="11">
        <v>28</v>
      </c>
      <c r="J241" s="36">
        <v>44134</v>
      </c>
      <c r="K241" s="20" t="s">
        <v>724</v>
      </c>
      <c r="L241" s="20" t="s">
        <v>862</v>
      </c>
      <c r="M241" s="20" t="s">
        <v>863</v>
      </c>
    </row>
    <row r="242" spans="1:13" x14ac:dyDescent="0.2">
      <c r="A242" s="1">
        <v>239</v>
      </c>
      <c r="C242" s="7" t="s">
        <v>76</v>
      </c>
      <c r="D242" s="8" t="s">
        <v>597</v>
      </c>
      <c r="E242" s="8">
        <v>2686</v>
      </c>
      <c r="F242" s="8" t="s">
        <v>218</v>
      </c>
      <c r="G242" s="8">
        <v>281.66000000000003</v>
      </c>
      <c r="H242" s="8">
        <v>59</v>
      </c>
      <c r="I242" s="12">
        <v>26</v>
      </c>
      <c r="J242" s="13">
        <v>44134</v>
      </c>
      <c r="K242" s="20" t="s">
        <v>724</v>
      </c>
      <c r="L242" s="20" t="s">
        <v>862</v>
      </c>
      <c r="M242" s="20" t="s">
        <v>863</v>
      </c>
    </row>
    <row r="243" spans="1:13" x14ac:dyDescent="0.2">
      <c r="A243" s="1">
        <v>240</v>
      </c>
      <c r="C243" s="5" t="s">
        <v>786</v>
      </c>
      <c r="D243" s="6" t="s">
        <v>785</v>
      </c>
      <c r="E243" s="6">
        <v>2973</v>
      </c>
      <c r="F243" s="6" t="s">
        <v>218</v>
      </c>
      <c r="G243" s="6">
        <v>281.66000000000003</v>
      </c>
      <c r="H243" s="6">
        <v>60</v>
      </c>
      <c r="I243" s="11">
        <v>25</v>
      </c>
      <c r="J243" s="36">
        <v>44134</v>
      </c>
      <c r="K243" s="20" t="s">
        <v>724</v>
      </c>
      <c r="L243" s="20" t="s">
        <v>862</v>
      </c>
      <c r="M243" s="20" t="s">
        <v>863</v>
      </c>
    </row>
    <row r="244" spans="1:13" x14ac:dyDescent="0.2">
      <c r="A244" s="1">
        <v>241</v>
      </c>
      <c r="C244" s="7" t="s">
        <v>364</v>
      </c>
      <c r="D244" s="8" t="s">
        <v>598</v>
      </c>
      <c r="E244" s="8">
        <v>3557</v>
      </c>
      <c r="F244" s="8" t="s">
        <v>218</v>
      </c>
      <c r="G244" s="8">
        <v>281.66000000000003</v>
      </c>
      <c r="H244" s="8">
        <v>58</v>
      </c>
      <c r="I244" s="12">
        <v>22</v>
      </c>
      <c r="J244" s="13">
        <v>44134</v>
      </c>
      <c r="K244" s="20" t="s">
        <v>724</v>
      </c>
      <c r="L244" s="20" t="s">
        <v>862</v>
      </c>
      <c r="M244" s="20" t="s">
        <v>863</v>
      </c>
    </row>
    <row r="245" spans="1:13" x14ac:dyDescent="0.2">
      <c r="A245" s="1">
        <v>242</v>
      </c>
      <c r="C245" s="5" t="s">
        <v>70</v>
      </c>
      <c r="D245" s="6" t="s">
        <v>599</v>
      </c>
      <c r="E245" s="6">
        <v>5500</v>
      </c>
      <c r="F245" s="6" t="s">
        <v>218</v>
      </c>
      <c r="G245" s="6">
        <v>281.66000000000003</v>
      </c>
      <c r="H245" s="6">
        <v>62</v>
      </c>
      <c r="I245" s="11">
        <v>23</v>
      </c>
      <c r="J245" s="36">
        <v>44134</v>
      </c>
      <c r="K245" s="20" t="s">
        <v>724</v>
      </c>
      <c r="L245" s="20" t="s">
        <v>862</v>
      </c>
      <c r="M245" s="20" t="s">
        <v>863</v>
      </c>
    </row>
    <row r="246" spans="1:13" x14ac:dyDescent="0.2">
      <c r="A246" s="1">
        <v>243</v>
      </c>
      <c r="C246" s="7" t="s">
        <v>41</v>
      </c>
      <c r="D246" s="8" t="s">
        <v>600</v>
      </c>
      <c r="E246" s="8">
        <v>6431</v>
      </c>
      <c r="F246" s="8" t="s">
        <v>218</v>
      </c>
      <c r="G246" s="8">
        <v>281.66000000000003</v>
      </c>
      <c r="H246" s="8">
        <v>61</v>
      </c>
      <c r="I246" s="12">
        <v>14</v>
      </c>
      <c r="J246" s="13">
        <v>44134</v>
      </c>
      <c r="K246" s="20" t="s">
        <v>724</v>
      </c>
      <c r="L246" s="20" t="s">
        <v>862</v>
      </c>
      <c r="M246" s="20" t="s">
        <v>863</v>
      </c>
    </row>
    <row r="247" spans="1:13" x14ac:dyDescent="0.2">
      <c r="A247" s="1">
        <v>244</v>
      </c>
      <c r="C247" s="5" t="s">
        <v>296</v>
      </c>
      <c r="D247" s="6" t="s">
        <v>601</v>
      </c>
      <c r="E247" s="6">
        <v>7460</v>
      </c>
      <c r="F247" s="6" t="s">
        <v>231</v>
      </c>
      <c r="G247" s="6">
        <v>192.38</v>
      </c>
      <c r="H247" s="6">
        <v>53</v>
      </c>
      <c r="I247" s="11">
        <v>21</v>
      </c>
      <c r="J247" s="36">
        <v>44134</v>
      </c>
      <c r="K247" s="20" t="s">
        <v>724</v>
      </c>
      <c r="L247" s="20" t="s">
        <v>862</v>
      </c>
      <c r="M247" s="20" t="s">
        <v>873</v>
      </c>
    </row>
    <row r="248" spans="1:13" x14ac:dyDescent="0.2">
      <c r="A248" s="1">
        <v>245</v>
      </c>
      <c r="C248" s="7" t="s">
        <v>91</v>
      </c>
      <c r="D248" s="8" t="s">
        <v>602</v>
      </c>
      <c r="E248" s="8">
        <v>7797</v>
      </c>
      <c r="F248" s="8" t="s">
        <v>231</v>
      </c>
      <c r="G248" s="8">
        <v>192.38</v>
      </c>
      <c r="H248" s="8">
        <v>53</v>
      </c>
      <c r="I248" s="12">
        <v>20</v>
      </c>
      <c r="J248" s="13">
        <v>44134</v>
      </c>
      <c r="K248" s="20" t="s">
        <v>724</v>
      </c>
      <c r="L248" s="20" t="s">
        <v>862</v>
      </c>
      <c r="M248" s="20" t="s">
        <v>873</v>
      </c>
    </row>
    <row r="249" spans="1:13" x14ac:dyDescent="0.2">
      <c r="A249" s="1">
        <v>246</v>
      </c>
      <c r="C249" s="5" t="s">
        <v>283</v>
      </c>
      <c r="D249" s="6" t="s">
        <v>603</v>
      </c>
      <c r="E249" s="6">
        <v>7972</v>
      </c>
      <c r="F249" s="6" t="s">
        <v>231</v>
      </c>
      <c r="G249" s="6">
        <v>192.38</v>
      </c>
      <c r="H249" s="6">
        <v>54</v>
      </c>
      <c r="I249" s="11">
        <v>20</v>
      </c>
      <c r="J249" s="36">
        <v>44134</v>
      </c>
      <c r="K249" s="20" t="s">
        <v>724</v>
      </c>
      <c r="L249" s="20" t="s">
        <v>862</v>
      </c>
      <c r="M249" s="20" t="s">
        <v>873</v>
      </c>
    </row>
    <row r="250" spans="1:13" x14ac:dyDescent="0.2">
      <c r="A250" s="1">
        <v>247</v>
      </c>
      <c r="C250" s="7" t="s">
        <v>95</v>
      </c>
      <c r="D250" s="8" t="s">
        <v>604</v>
      </c>
      <c r="E250" s="8">
        <v>160</v>
      </c>
      <c r="F250" s="8" t="s">
        <v>232</v>
      </c>
      <c r="G250" s="8">
        <v>291.10000000000002</v>
      </c>
      <c r="H250" s="8">
        <v>62</v>
      </c>
      <c r="I250" s="12">
        <v>35</v>
      </c>
      <c r="J250" s="13">
        <v>44134</v>
      </c>
      <c r="K250" s="20" t="s">
        <v>724</v>
      </c>
      <c r="L250" s="20" t="s">
        <v>874</v>
      </c>
      <c r="M250" s="20" t="s">
        <v>863</v>
      </c>
    </row>
    <row r="251" spans="1:13" x14ac:dyDescent="0.2">
      <c r="A251" s="1">
        <v>248</v>
      </c>
      <c r="C251" s="5" t="s">
        <v>784</v>
      </c>
      <c r="D251" s="6" t="s">
        <v>783</v>
      </c>
      <c r="E251" s="6">
        <v>180</v>
      </c>
      <c r="F251" s="6" t="s">
        <v>232</v>
      </c>
      <c r="G251" s="6">
        <v>291.10000000000002</v>
      </c>
      <c r="H251" s="6">
        <v>62</v>
      </c>
      <c r="I251" s="11">
        <v>35</v>
      </c>
      <c r="J251" s="36">
        <v>44134</v>
      </c>
      <c r="K251" s="20" t="s">
        <v>724</v>
      </c>
      <c r="L251" s="20" t="s">
        <v>874</v>
      </c>
      <c r="M251" s="20" t="s">
        <v>863</v>
      </c>
    </row>
    <row r="252" spans="1:13" x14ac:dyDescent="0.2">
      <c r="A252" s="1">
        <v>249</v>
      </c>
      <c r="C252" s="7" t="s">
        <v>98</v>
      </c>
      <c r="D252" s="8" t="s">
        <v>605</v>
      </c>
      <c r="E252" s="8">
        <v>235</v>
      </c>
      <c r="F252" s="8" t="s">
        <v>232</v>
      </c>
      <c r="G252" s="8">
        <v>291.10000000000002</v>
      </c>
      <c r="H252" s="8">
        <v>59</v>
      </c>
      <c r="I252" s="12">
        <v>35</v>
      </c>
      <c r="J252" s="13">
        <v>44134</v>
      </c>
      <c r="K252" s="20" t="s">
        <v>724</v>
      </c>
      <c r="L252" s="20" t="s">
        <v>874</v>
      </c>
      <c r="M252" s="20" t="s">
        <v>863</v>
      </c>
    </row>
    <row r="253" spans="1:13" x14ac:dyDescent="0.2">
      <c r="A253" s="1">
        <v>250</v>
      </c>
      <c r="C253" s="5" t="s">
        <v>782</v>
      </c>
      <c r="D253" s="6" t="s">
        <v>781</v>
      </c>
      <c r="E253" s="6">
        <v>424</v>
      </c>
      <c r="F253" s="6" t="s">
        <v>232</v>
      </c>
      <c r="G253" s="6">
        <v>291.10000000000002</v>
      </c>
      <c r="H253" s="6">
        <v>60</v>
      </c>
      <c r="I253" s="11">
        <v>35</v>
      </c>
      <c r="J253" s="36">
        <v>44134</v>
      </c>
      <c r="K253" s="20" t="s">
        <v>724</v>
      </c>
      <c r="L253" s="20" t="s">
        <v>874</v>
      </c>
      <c r="M253" s="20" t="s">
        <v>863</v>
      </c>
    </row>
    <row r="254" spans="1:13" x14ac:dyDescent="0.2">
      <c r="A254" s="1">
        <v>251</v>
      </c>
      <c r="C254" s="7" t="s">
        <v>94</v>
      </c>
      <c r="D254" s="8" t="s">
        <v>606</v>
      </c>
      <c r="E254" s="8">
        <v>616</v>
      </c>
      <c r="F254" s="8" t="s">
        <v>232</v>
      </c>
      <c r="G254" s="8">
        <v>291.10000000000002</v>
      </c>
      <c r="H254" s="8">
        <v>62</v>
      </c>
      <c r="I254" s="12">
        <v>33</v>
      </c>
      <c r="J254" s="13">
        <v>44134</v>
      </c>
      <c r="K254" s="20" t="s">
        <v>724</v>
      </c>
      <c r="L254" s="20" t="s">
        <v>874</v>
      </c>
      <c r="M254" s="20" t="s">
        <v>863</v>
      </c>
    </row>
    <row r="255" spans="1:13" x14ac:dyDescent="0.2">
      <c r="A255" s="1">
        <v>252</v>
      </c>
      <c r="C255" s="5" t="s">
        <v>101</v>
      </c>
      <c r="D255" s="6" t="s">
        <v>607</v>
      </c>
      <c r="E255" s="6">
        <v>649</v>
      </c>
      <c r="F255" s="6" t="s">
        <v>232</v>
      </c>
      <c r="G255" s="6">
        <v>291.10000000000002</v>
      </c>
      <c r="H255" s="6">
        <v>60</v>
      </c>
      <c r="I255" s="11">
        <v>33</v>
      </c>
      <c r="J255" s="36">
        <v>44134</v>
      </c>
      <c r="K255" s="20" t="s">
        <v>724</v>
      </c>
      <c r="L255" s="20" t="s">
        <v>874</v>
      </c>
      <c r="M255" s="20" t="s">
        <v>863</v>
      </c>
    </row>
    <row r="256" spans="1:13" x14ac:dyDescent="0.2">
      <c r="A256" s="1">
        <v>253</v>
      </c>
      <c r="C256" s="7" t="s">
        <v>780</v>
      </c>
      <c r="D256" s="8" t="s">
        <v>779</v>
      </c>
      <c r="E256" s="8">
        <v>2194</v>
      </c>
      <c r="F256" s="8" t="s">
        <v>232</v>
      </c>
      <c r="G256" s="8">
        <v>291.10000000000002</v>
      </c>
      <c r="H256" s="8">
        <v>60</v>
      </c>
      <c r="I256" s="12">
        <v>29</v>
      </c>
      <c r="J256" s="13">
        <v>44134</v>
      </c>
      <c r="K256" s="20" t="s">
        <v>724</v>
      </c>
      <c r="L256" s="20" t="s">
        <v>874</v>
      </c>
      <c r="M256" s="20" t="s">
        <v>863</v>
      </c>
    </row>
    <row r="257" spans="1:13" x14ac:dyDescent="0.2">
      <c r="A257" s="1">
        <v>254</v>
      </c>
      <c r="C257" s="5" t="s">
        <v>93</v>
      </c>
      <c r="D257" s="6" t="s">
        <v>608</v>
      </c>
      <c r="E257" s="6">
        <v>2337</v>
      </c>
      <c r="F257" s="6" t="s">
        <v>232</v>
      </c>
      <c r="G257" s="6">
        <v>291.10000000000002</v>
      </c>
      <c r="H257" s="6">
        <v>63</v>
      </c>
      <c r="I257" s="11">
        <v>28</v>
      </c>
      <c r="J257" s="36">
        <v>44134</v>
      </c>
      <c r="K257" s="20" t="s">
        <v>724</v>
      </c>
      <c r="L257" s="20" t="s">
        <v>874</v>
      </c>
      <c r="M257" s="20" t="s">
        <v>863</v>
      </c>
    </row>
    <row r="258" spans="1:13" x14ac:dyDescent="0.2">
      <c r="A258" s="1">
        <v>255</v>
      </c>
      <c r="C258" s="7" t="s">
        <v>778</v>
      </c>
      <c r="D258" s="8" t="s">
        <v>777</v>
      </c>
      <c r="E258" s="8">
        <v>3082</v>
      </c>
      <c r="F258" s="8" t="s">
        <v>232</v>
      </c>
      <c r="G258" s="8">
        <v>291.10000000000002</v>
      </c>
      <c r="H258" s="8">
        <v>61</v>
      </c>
      <c r="I258" s="12">
        <v>25</v>
      </c>
      <c r="J258" s="13">
        <v>44134</v>
      </c>
      <c r="K258" s="20" t="s">
        <v>724</v>
      </c>
      <c r="L258" s="20" t="s">
        <v>874</v>
      </c>
      <c r="M258" s="20" t="s">
        <v>863</v>
      </c>
    </row>
    <row r="259" spans="1:13" x14ac:dyDescent="0.2">
      <c r="A259" s="1">
        <v>256</v>
      </c>
      <c r="C259" s="5" t="s">
        <v>109</v>
      </c>
      <c r="D259" s="6" t="s">
        <v>609</v>
      </c>
      <c r="E259" s="6">
        <v>7228</v>
      </c>
      <c r="F259" s="6" t="s">
        <v>239</v>
      </c>
      <c r="G259" s="6">
        <v>198.82</v>
      </c>
      <c r="H259" s="6">
        <v>55</v>
      </c>
      <c r="I259" s="11">
        <v>21</v>
      </c>
      <c r="J259" s="36">
        <v>44134</v>
      </c>
      <c r="K259" s="20" t="s">
        <v>724</v>
      </c>
      <c r="L259" s="20" t="s">
        <v>874</v>
      </c>
      <c r="M259" s="20" t="s">
        <v>873</v>
      </c>
    </row>
    <row r="260" spans="1:13" x14ac:dyDescent="0.2">
      <c r="A260" s="1">
        <v>257</v>
      </c>
      <c r="C260" s="7" t="s">
        <v>776</v>
      </c>
      <c r="D260" s="8" t="s">
        <v>775</v>
      </c>
      <c r="E260" s="8">
        <v>237</v>
      </c>
      <c r="F260" s="8" t="s">
        <v>245</v>
      </c>
      <c r="G260" s="8">
        <v>351.87</v>
      </c>
      <c r="H260" s="8">
        <v>64</v>
      </c>
      <c r="I260" s="12">
        <v>35</v>
      </c>
      <c r="J260" s="13">
        <v>44134</v>
      </c>
      <c r="K260" s="20" t="s">
        <v>724</v>
      </c>
      <c r="L260" s="20" t="s">
        <v>875</v>
      </c>
      <c r="M260" s="20" t="s">
        <v>863</v>
      </c>
    </row>
    <row r="261" spans="1:13" x14ac:dyDescent="0.2">
      <c r="A261" s="1">
        <v>258</v>
      </c>
      <c r="C261" s="5" t="s">
        <v>129</v>
      </c>
      <c r="D261" s="6" t="s">
        <v>610</v>
      </c>
      <c r="E261" s="6">
        <v>487</v>
      </c>
      <c r="F261" s="6" t="s">
        <v>245</v>
      </c>
      <c r="G261" s="6">
        <v>351.87</v>
      </c>
      <c r="H261" s="6">
        <v>61</v>
      </c>
      <c r="I261" s="11">
        <v>34</v>
      </c>
      <c r="J261" s="36">
        <v>44134</v>
      </c>
      <c r="K261" s="20" t="s">
        <v>724</v>
      </c>
      <c r="L261" s="20" t="s">
        <v>875</v>
      </c>
      <c r="M261" s="20" t="s">
        <v>863</v>
      </c>
    </row>
    <row r="262" spans="1:13" x14ac:dyDescent="0.2">
      <c r="A262" s="1">
        <v>259</v>
      </c>
      <c r="C262" s="7" t="s">
        <v>774</v>
      </c>
      <c r="D262" s="8" t="s">
        <v>773</v>
      </c>
      <c r="E262" s="8">
        <v>858</v>
      </c>
      <c r="F262" s="8" t="s">
        <v>245</v>
      </c>
      <c r="G262" s="8">
        <v>351.87</v>
      </c>
      <c r="H262" s="8">
        <v>64</v>
      </c>
      <c r="I262" s="12">
        <v>31</v>
      </c>
      <c r="J262" s="13">
        <v>44134</v>
      </c>
      <c r="K262" s="20" t="s">
        <v>724</v>
      </c>
      <c r="L262" s="20" t="s">
        <v>875</v>
      </c>
      <c r="M262" s="20" t="s">
        <v>863</v>
      </c>
    </row>
    <row r="263" spans="1:13" x14ac:dyDescent="0.2">
      <c r="A263" s="1">
        <v>260</v>
      </c>
      <c r="C263" s="5" t="s">
        <v>284</v>
      </c>
      <c r="D263" s="6" t="s">
        <v>611</v>
      </c>
      <c r="E263" s="6">
        <v>956</v>
      </c>
      <c r="F263" s="6" t="s">
        <v>245</v>
      </c>
      <c r="G263" s="6">
        <v>351.87</v>
      </c>
      <c r="H263" s="6">
        <v>63</v>
      </c>
      <c r="I263" s="11">
        <v>31</v>
      </c>
      <c r="J263" s="36">
        <v>44134</v>
      </c>
      <c r="K263" s="20" t="s">
        <v>724</v>
      </c>
      <c r="L263" s="20" t="s">
        <v>875</v>
      </c>
      <c r="M263" s="20" t="s">
        <v>863</v>
      </c>
    </row>
    <row r="264" spans="1:13" x14ac:dyDescent="0.2">
      <c r="A264" s="1">
        <v>261</v>
      </c>
      <c r="C264" s="7" t="s">
        <v>297</v>
      </c>
      <c r="D264" s="8" t="s">
        <v>612</v>
      </c>
      <c r="E264" s="8">
        <v>1400</v>
      </c>
      <c r="F264" s="8" t="s">
        <v>245</v>
      </c>
      <c r="G264" s="8">
        <v>351.87</v>
      </c>
      <c r="H264" s="8">
        <v>61</v>
      </c>
      <c r="I264" s="12">
        <v>33</v>
      </c>
      <c r="J264" s="13">
        <v>44134</v>
      </c>
      <c r="K264" s="20" t="s">
        <v>724</v>
      </c>
      <c r="L264" s="20" t="s">
        <v>875</v>
      </c>
      <c r="M264" s="20" t="s">
        <v>863</v>
      </c>
    </row>
    <row r="265" spans="1:13" x14ac:dyDescent="0.2">
      <c r="A265" s="1">
        <v>262</v>
      </c>
      <c r="C265" s="5" t="s">
        <v>125</v>
      </c>
      <c r="D265" s="6" t="s">
        <v>613</v>
      </c>
      <c r="E265" s="6">
        <v>1854</v>
      </c>
      <c r="F265" s="6" t="s">
        <v>245</v>
      </c>
      <c r="G265" s="6">
        <v>351.87</v>
      </c>
      <c r="H265" s="6">
        <v>61</v>
      </c>
      <c r="I265" s="11">
        <v>30</v>
      </c>
      <c r="J265" s="36">
        <v>44134</v>
      </c>
      <c r="K265" s="20" t="s">
        <v>724</v>
      </c>
      <c r="L265" s="20" t="s">
        <v>875</v>
      </c>
      <c r="M265" s="20" t="s">
        <v>863</v>
      </c>
    </row>
    <row r="266" spans="1:13" x14ac:dyDescent="0.2">
      <c r="A266" s="1">
        <v>263</v>
      </c>
      <c r="C266" s="7" t="s">
        <v>153</v>
      </c>
      <c r="D266" s="8" t="s">
        <v>614</v>
      </c>
      <c r="E266" s="8">
        <v>1338</v>
      </c>
      <c r="F266" s="8" t="s">
        <v>248</v>
      </c>
      <c r="G266" s="8">
        <v>240.34</v>
      </c>
      <c r="H266" s="8">
        <v>60</v>
      </c>
      <c r="I266" s="12">
        <v>31</v>
      </c>
      <c r="J266" s="13">
        <v>44134</v>
      </c>
      <c r="K266" s="20" t="s">
        <v>724</v>
      </c>
      <c r="L266" s="20" t="s">
        <v>875</v>
      </c>
      <c r="M266" s="20" t="s">
        <v>873</v>
      </c>
    </row>
    <row r="267" spans="1:13" x14ac:dyDescent="0.2">
      <c r="A267" s="1">
        <v>264</v>
      </c>
      <c r="C267" s="5" t="s">
        <v>143</v>
      </c>
      <c r="D267" s="6" t="s">
        <v>615</v>
      </c>
      <c r="E267" s="6">
        <v>4735</v>
      </c>
      <c r="F267" s="6" t="s">
        <v>248</v>
      </c>
      <c r="G267" s="6">
        <v>240.34</v>
      </c>
      <c r="H267" s="6">
        <v>56</v>
      </c>
      <c r="I267" s="11">
        <v>23</v>
      </c>
      <c r="J267" s="36">
        <v>44134</v>
      </c>
      <c r="K267" s="20" t="s">
        <v>724</v>
      </c>
      <c r="L267" s="20" t="s">
        <v>875</v>
      </c>
      <c r="M267" s="20" t="s">
        <v>873</v>
      </c>
    </row>
    <row r="268" spans="1:13" x14ac:dyDescent="0.2">
      <c r="A268" s="1">
        <v>265</v>
      </c>
      <c r="C268" s="7" t="s">
        <v>369</v>
      </c>
      <c r="D268" s="8" t="s">
        <v>616</v>
      </c>
      <c r="E268" s="8">
        <v>5400</v>
      </c>
      <c r="F268" s="8" t="s">
        <v>248</v>
      </c>
      <c r="G268" s="8">
        <v>240.34</v>
      </c>
      <c r="H268" s="8">
        <v>60</v>
      </c>
      <c r="I268" s="12">
        <v>23</v>
      </c>
      <c r="J268" s="13">
        <v>44134</v>
      </c>
      <c r="K268" s="20" t="s">
        <v>724</v>
      </c>
      <c r="L268" s="20" t="s">
        <v>875</v>
      </c>
      <c r="M268" s="20" t="s">
        <v>873</v>
      </c>
    </row>
    <row r="269" spans="1:13" x14ac:dyDescent="0.2">
      <c r="A269" s="1">
        <v>266</v>
      </c>
      <c r="C269" s="5" t="s">
        <v>4</v>
      </c>
      <c r="D269" s="6" t="s">
        <v>617</v>
      </c>
      <c r="E269" s="6">
        <v>79</v>
      </c>
      <c r="F269" s="6" t="s">
        <v>254</v>
      </c>
      <c r="G269" s="6">
        <v>351.87</v>
      </c>
      <c r="H269" s="6">
        <v>64</v>
      </c>
      <c r="I269" s="11">
        <v>35</v>
      </c>
      <c r="J269" s="36">
        <v>44287</v>
      </c>
      <c r="K269" s="20" t="s">
        <v>724</v>
      </c>
      <c r="L269" s="20" t="s">
        <v>876</v>
      </c>
      <c r="M269" s="20" t="s">
        <v>863</v>
      </c>
    </row>
    <row r="270" spans="1:13" x14ac:dyDescent="0.2">
      <c r="A270" s="1">
        <v>267</v>
      </c>
      <c r="C270" s="7" t="s">
        <v>174</v>
      </c>
      <c r="D270" s="8" t="s">
        <v>618</v>
      </c>
      <c r="E270" s="8">
        <v>101</v>
      </c>
      <c r="F270" s="8" t="s">
        <v>254</v>
      </c>
      <c r="G270" s="8">
        <v>351.87</v>
      </c>
      <c r="H270" s="8">
        <v>60</v>
      </c>
      <c r="I270" s="12">
        <v>35</v>
      </c>
      <c r="J270" s="13">
        <v>44287</v>
      </c>
      <c r="K270" s="20" t="s">
        <v>724</v>
      </c>
      <c r="L270" s="20" t="s">
        <v>876</v>
      </c>
      <c r="M270" s="20" t="s">
        <v>863</v>
      </c>
    </row>
    <row r="271" spans="1:13" x14ac:dyDescent="0.2">
      <c r="A271" s="1">
        <v>268</v>
      </c>
      <c r="C271" s="5" t="s">
        <v>168</v>
      </c>
      <c r="D271" s="6" t="s">
        <v>619</v>
      </c>
      <c r="E271" s="6">
        <v>426</v>
      </c>
      <c r="F271" s="6" t="s">
        <v>254</v>
      </c>
      <c r="G271" s="6">
        <v>351.87</v>
      </c>
      <c r="H271" s="6">
        <v>61</v>
      </c>
      <c r="I271" s="11">
        <v>35</v>
      </c>
      <c r="J271" s="36">
        <v>44287</v>
      </c>
      <c r="K271" s="20" t="s">
        <v>724</v>
      </c>
      <c r="L271" s="20" t="s">
        <v>876</v>
      </c>
      <c r="M271" s="20" t="s">
        <v>863</v>
      </c>
    </row>
    <row r="272" spans="1:13" x14ac:dyDescent="0.2">
      <c r="A272" s="1">
        <v>269</v>
      </c>
      <c r="C272" s="7" t="s">
        <v>169</v>
      </c>
      <c r="D272" s="8" t="s">
        <v>620</v>
      </c>
      <c r="E272" s="8">
        <v>597</v>
      </c>
      <c r="F272" s="8" t="s">
        <v>254</v>
      </c>
      <c r="G272" s="8">
        <v>351.87</v>
      </c>
      <c r="H272" s="8">
        <v>61</v>
      </c>
      <c r="I272" s="12">
        <v>33</v>
      </c>
      <c r="J272" s="13">
        <v>44287</v>
      </c>
      <c r="K272" s="20" t="s">
        <v>724</v>
      </c>
      <c r="L272" s="20" t="s">
        <v>876</v>
      </c>
      <c r="M272" s="20" t="s">
        <v>863</v>
      </c>
    </row>
    <row r="273" spans="1:13" x14ac:dyDescent="0.2">
      <c r="A273" s="1">
        <v>270</v>
      </c>
      <c r="C273" s="5" t="s">
        <v>194</v>
      </c>
      <c r="D273" s="6" t="s">
        <v>621</v>
      </c>
      <c r="E273" s="6">
        <v>1401</v>
      </c>
      <c r="F273" s="6" t="s">
        <v>262</v>
      </c>
      <c r="G273" s="6">
        <v>240.34</v>
      </c>
      <c r="H273" s="6">
        <v>56</v>
      </c>
      <c r="I273" s="11">
        <v>31</v>
      </c>
      <c r="J273" s="36">
        <v>44287</v>
      </c>
      <c r="K273" s="20" t="s">
        <v>724</v>
      </c>
      <c r="L273" s="20" t="s">
        <v>876</v>
      </c>
      <c r="M273" s="20" t="s">
        <v>873</v>
      </c>
    </row>
    <row r="274" spans="1:13" x14ac:dyDescent="0.2">
      <c r="A274" s="1">
        <v>271</v>
      </c>
      <c r="C274" s="7" t="s">
        <v>276</v>
      </c>
      <c r="D274" s="8" t="s">
        <v>622</v>
      </c>
      <c r="E274" s="8">
        <v>1897</v>
      </c>
      <c r="F274" s="8" t="s">
        <v>262</v>
      </c>
      <c r="G274" s="8">
        <v>277.26</v>
      </c>
      <c r="H274" s="8">
        <v>56</v>
      </c>
      <c r="I274" s="12">
        <v>30</v>
      </c>
      <c r="J274" s="13">
        <v>44287</v>
      </c>
      <c r="K274" s="20" t="s">
        <v>724</v>
      </c>
      <c r="L274" s="20" t="s">
        <v>876</v>
      </c>
      <c r="M274" s="20" t="s">
        <v>873</v>
      </c>
    </row>
    <row r="275" spans="1:13" x14ac:dyDescent="0.2">
      <c r="A275" s="1">
        <v>272</v>
      </c>
      <c r="C275" s="5" t="s">
        <v>324</v>
      </c>
      <c r="D275" s="6" t="s">
        <v>623</v>
      </c>
      <c r="E275" s="6">
        <v>3086</v>
      </c>
      <c r="F275" s="6" t="s">
        <v>262</v>
      </c>
      <c r="G275" s="6">
        <v>240.34</v>
      </c>
      <c r="H275" s="6">
        <v>59</v>
      </c>
      <c r="I275" s="11">
        <v>25</v>
      </c>
      <c r="J275" s="36">
        <v>44287</v>
      </c>
      <c r="K275" s="20" t="s">
        <v>724</v>
      </c>
      <c r="L275" s="20" t="s">
        <v>876</v>
      </c>
      <c r="M275" s="20" t="s">
        <v>873</v>
      </c>
    </row>
    <row r="276" spans="1:13" x14ac:dyDescent="0.2">
      <c r="A276" s="1">
        <v>273</v>
      </c>
      <c r="C276" s="7" t="s">
        <v>204</v>
      </c>
      <c r="D276" s="8" t="s">
        <v>624</v>
      </c>
      <c r="E276" s="8">
        <v>3141</v>
      </c>
      <c r="F276" s="8" t="s">
        <v>262</v>
      </c>
      <c r="G276" s="8">
        <v>240.34</v>
      </c>
      <c r="H276" s="8">
        <v>59</v>
      </c>
      <c r="I276" s="12">
        <v>25</v>
      </c>
      <c r="J276" s="13">
        <v>44287</v>
      </c>
      <c r="K276" s="20" t="s">
        <v>724</v>
      </c>
      <c r="L276" s="20" t="s">
        <v>876</v>
      </c>
      <c r="M276" s="20" t="s">
        <v>873</v>
      </c>
    </row>
    <row r="277" spans="1:13" x14ac:dyDescent="0.2">
      <c r="A277" s="1">
        <v>274</v>
      </c>
      <c r="C277" s="5" t="s">
        <v>200</v>
      </c>
      <c r="D277" s="6" t="s">
        <v>625</v>
      </c>
      <c r="E277" s="6">
        <v>3302</v>
      </c>
      <c r="F277" s="6" t="s">
        <v>262</v>
      </c>
      <c r="G277" s="6">
        <v>240.34</v>
      </c>
      <c r="H277" s="6">
        <v>60</v>
      </c>
      <c r="I277" s="11">
        <v>25</v>
      </c>
      <c r="J277" s="36">
        <v>44287</v>
      </c>
      <c r="K277" s="20" t="s">
        <v>724</v>
      </c>
      <c r="L277" s="20" t="s">
        <v>876</v>
      </c>
      <c r="M277" s="20" t="s">
        <v>873</v>
      </c>
    </row>
    <row r="278" spans="1:13" x14ac:dyDescent="0.2">
      <c r="A278" s="1">
        <v>275</v>
      </c>
      <c r="C278" s="7" t="s">
        <v>772</v>
      </c>
      <c r="D278" s="8" t="s">
        <v>771</v>
      </c>
      <c r="E278" s="8">
        <v>5149</v>
      </c>
      <c r="F278" s="8" t="s">
        <v>262</v>
      </c>
      <c r="G278" s="8">
        <v>240.34</v>
      </c>
      <c r="H278" s="8">
        <v>59</v>
      </c>
      <c r="I278" s="12">
        <v>21</v>
      </c>
      <c r="J278" s="13">
        <v>44287</v>
      </c>
      <c r="K278" s="20" t="s">
        <v>724</v>
      </c>
      <c r="L278" s="20" t="s">
        <v>876</v>
      </c>
      <c r="M278" s="20" t="s">
        <v>873</v>
      </c>
    </row>
    <row r="279" spans="1:13" x14ac:dyDescent="0.2">
      <c r="A279" s="1">
        <v>276</v>
      </c>
      <c r="C279" s="5" t="s">
        <v>17</v>
      </c>
      <c r="D279" s="6" t="s">
        <v>626</v>
      </c>
      <c r="E279" s="6">
        <v>1910</v>
      </c>
      <c r="F279" s="6" t="s">
        <v>209</v>
      </c>
      <c r="G279" s="6">
        <v>277.70999999999998</v>
      </c>
      <c r="H279" s="6">
        <v>60</v>
      </c>
      <c r="I279" s="11">
        <v>30</v>
      </c>
      <c r="J279" s="36">
        <v>44134</v>
      </c>
      <c r="K279" s="20" t="s">
        <v>728</v>
      </c>
      <c r="L279" s="20" t="s">
        <v>872</v>
      </c>
      <c r="M279" s="20" t="s">
        <v>863</v>
      </c>
    </row>
    <row r="280" spans="1:13" x14ac:dyDescent="0.2">
      <c r="A280" s="1">
        <v>277</v>
      </c>
      <c r="C280" s="7" t="s">
        <v>15</v>
      </c>
      <c r="D280" s="8" t="s">
        <v>627</v>
      </c>
      <c r="E280" s="8">
        <v>2363</v>
      </c>
      <c r="F280" s="8" t="s">
        <v>209</v>
      </c>
      <c r="G280" s="8">
        <v>277.70999999999998</v>
      </c>
      <c r="H280" s="8">
        <v>60</v>
      </c>
      <c r="I280" s="12">
        <v>28</v>
      </c>
      <c r="J280" s="13">
        <v>44134</v>
      </c>
      <c r="K280" s="20" t="s">
        <v>728</v>
      </c>
      <c r="L280" s="20" t="s">
        <v>872</v>
      </c>
      <c r="M280" s="20" t="s">
        <v>863</v>
      </c>
    </row>
    <row r="281" spans="1:13" x14ac:dyDescent="0.2">
      <c r="A281" s="1">
        <v>278</v>
      </c>
      <c r="C281" s="5" t="s">
        <v>24</v>
      </c>
      <c r="D281" s="6" t="s">
        <v>628</v>
      </c>
      <c r="E281" s="6">
        <v>2949</v>
      </c>
      <c r="F281" s="6" t="s">
        <v>209</v>
      </c>
      <c r="G281" s="6">
        <v>277.70999999999998</v>
      </c>
      <c r="H281" s="6">
        <v>62</v>
      </c>
      <c r="I281" s="11">
        <v>25</v>
      </c>
      <c r="J281" s="36">
        <v>44134</v>
      </c>
      <c r="K281" s="20" t="s">
        <v>728</v>
      </c>
      <c r="L281" s="20" t="s">
        <v>872</v>
      </c>
      <c r="M281" s="20" t="s">
        <v>863</v>
      </c>
    </row>
    <row r="282" spans="1:13" x14ac:dyDescent="0.2">
      <c r="A282" s="1">
        <v>279</v>
      </c>
      <c r="C282" s="7" t="s">
        <v>307</v>
      </c>
      <c r="D282" s="8" t="s">
        <v>629</v>
      </c>
      <c r="E282" s="8">
        <v>2986</v>
      </c>
      <c r="F282" s="8" t="s">
        <v>209</v>
      </c>
      <c r="G282" s="8">
        <v>277.70999999999998</v>
      </c>
      <c r="H282" s="8">
        <v>62</v>
      </c>
      <c r="I282" s="12">
        <v>30</v>
      </c>
      <c r="J282" s="13">
        <v>44134</v>
      </c>
      <c r="K282" s="20" t="s">
        <v>728</v>
      </c>
      <c r="L282" s="20" t="s">
        <v>872</v>
      </c>
      <c r="M282" s="20" t="s">
        <v>863</v>
      </c>
    </row>
    <row r="283" spans="1:13" x14ac:dyDescent="0.2">
      <c r="A283" s="1">
        <v>280</v>
      </c>
      <c r="C283" s="5" t="s">
        <v>25</v>
      </c>
      <c r="D283" s="6" t="s">
        <v>630</v>
      </c>
      <c r="E283" s="6">
        <v>4018</v>
      </c>
      <c r="F283" s="6" t="s">
        <v>209</v>
      </c>
      <c r="G283" s="6">
        <v>277.70999999999998</v>
      </c>
      <c r="H283" s="6">
        <v>58</v>
      </c>
      <c r="I283" s="11">
        <v>24</v>
      </c>
      <c r="J283" s="36">
        <v>44134</v>
      </c>
      <c r="K283" s="20" t="s">
        <v>728</v>
      </c>
      <c r="L283" s="20" t="s">
        <v>872</v>
      </c>
      <c r="M283" s="20" t="s">
        <v>863</v>
      </c>
    </row>
    <row r="284" spans="1:13" x14ac:dyDescent="0.2">
      <c r="A284" s="1">
        <v>281</v>
      </c>
      <c r="C284" s="7" t="s">
        <v>770</v>
      </c>
      <c r="D284" s="8" t="s">
        <v>769</v>
      </c>
      <c r="E284" s="8">
        <v>4070</v>
      </c>
      <c r="F284" s="8" t="s">
        <v>209</v>
      </c>
      <c r="G284" s="8">
        <v>277.70999999999998</v>
      </c>
      <c r="H284" s="8">
        <v>59</v>
      </c>
      <c r="I284" s="12">
        <v>24</v>
      </c>
      <c r="J284" s="13">
        <v>44134</v>
      </c>
      <c r="K284" s="20" t="s">
        <v>728</v>
      </c>
      <c r="L284" s="20" t="s">
        <v>872</v>
      </c>
      <c r="M284" s="20" t="s">
        <v>863</v>
      </c>
    </row>
    <row r="285" spans="1:13" x14ac:dyDescent="0.2">
      <c r="A285" s="1">
        <v>282</v>
      </c>
      <c r="C285" s="5" t="s">
        <v>18</v>
      </c>
      <c r="D285" s="6" t="s">
        <v>631</v>
      </c>
      <c r="E285" s="6">
        <v>7248</v>
      </c>
      <c r="F285" s="6" t="s">
        <v>209</v>
      </c>
      <c r="G285" s="6">
        <v>277.70999999999998</v>
      </c>
      <c r="H285" s="6">
        <v>64</v>
      </c>
      <c r="I285" s="11">
        <v>21</v>
      </c>
      <c r="J285" s="36">
        <v>44134</v>
      </c>
      <c r="K285" s="20" t="s">
        <v>728</v>
      </c>
      <c r="L285" s="20" t="s">
        <v>872</v>
      </c>
      <c r="M285" s="20" t="s">
        <v>863</v>
      </c>
    </row>
    <row r="286" spans="1:13" x14ac:dyDescent="0.2">
      <c r="A286" s="1">
        <v>283</v>
      </c>
      <c r="C286" s="7" t="s">
        <v>12</v>
      </c>
      <c r="D286" s="8" t="s">
        <v>632</v>
      </c>
      <c r="E286" s="8">
        <v>7296</v>
      </c>
      <c r="F286" s="8" t="s">
        <v>209</v>
      </c>
      <c r="G286" s="8">
        <v>277.70999999999998</v>
      </c>
      <c r="H286" s="8">
        <v>60</v>
      </c>
      <c r="I286" s="12">
        <v>21</v>
      </c>
      <c r="J286" s="13">
        <v>44134</v>
      </c>
      <c r="K286" s="20" t="s">
        <v>728</v>
      </c>
      <c r="L286" s="20" t="s">
        <v>872</v>
      </c>
      <c r="M286" s="20" t="s">
        <v>863</v>
      </c>
    </row>
    <row r="287" spans="1:13" x14ac:dyDescent="0.2">
      <c r="A287" s="1">
        <v>284</v>
      </c>
      <c r="C287" s="5" t="s">
        <v>40</v>
      </c>
      <c r="D287" s="6" t="s">
        <v>633</v>
      </c>
      <c r="E287" s="6">
        <v>9118</v>
      </c>
      <c r="F287" s="6" t="s">
        <v>217</v>
      </c>
      <c r="G287" s="6">
        <v>192.38</v>
      </c>
      <c r="H287" s="6">
        <v>59</v>
      </c>
      <c r="I287" s="11">
        <v>12</v>
      </c>
      <c r="J287" s="36">
        <v>44134</v>
      </c>
      <c r="K287" s="20" t="s">
        <v>728</v>
      </c>
      <c r="L287" s="20" t="s">
        <v>872</v>
      </c>
      <c r="M287" s="20" t="s">
        <v>873</v>
      </c>
    </row>
    <row r="288" spans="1:13" x14ac:dyDescent="0.2">
      <c r="A288" s="1">
        <v>285</v>
      </c>
      <c r="C288" s="7" t="s">
        <v>64</v>
      </c>
      <c r="D288" s="8" t="s">
        <v>634</v>
      </c>
      <c r="E288" s="8">
        <v>1366</v>
      </c>
      <c r="F288" s="8" t="s">
        <v>220</v>
      </c>
      <c r="G288" s="8">
        <v>281.66000000000003</v>
      </c>
      <c r="H288" s="8">
        <v>64</v>
      </c>
      <c r="I288" s="12">
        <v>31</v>
      </c>
      <c r="J288" s="13">
        <v>44134</v>
      </c>
      <c r="K288" s="20" t="s">
        <v>728</v>
      </c>
      <c r="L288" s="20" t="s">
        <v>862</v>
      </c>
      <c r="M288" s="20" t="s">
        <v>863</v>
      </c>
    </row>
    <row r="289" spans="1:13" x14ac:dyDescent="0.2">
      <c r="A289" s="1">
        <v>286</v>
      </c>
      <c r="C289" s="5" t="s">
        <v>378</v>
      </c>
      <c r="D289" s="6" t="s">
        <v>635</v>
      </c>
      <c r="E289" s="6">
        <v>1495</v>
      </c>
      <c r="F289" s="6" t="s">
        <v>220</v>
      </c>
      <c r="G289" s="6">
        <v>281.66000000000003</v>
      </c>
      <c r="H289" s="6">
        <v>55</v>
      </c>
      <c r="I289" s="11">
        <v>32</v>
      </c>
      <c r="J289" s="36">
        <v>44134</v>
      </c>
      <c r="K289" s="20" t="s">
        <v>728</v>
      </c>
      <c r="L289" s="20" t="s">
        <v>862</v>
      </c>
      <c r="M289" s="20" t="s">
        <v>863</v>
      </c>
    </row>
    <row r="290" spans="1:13" x14ac:dyDescent="0.2">
      <c r="A290" s="1">
        <v>287</v>
      </c>
      <c r="C290" s="7" t="s">
        <v>60</v>
      </c>
      <c r="D290" s="8" t="s">
        <v>636</v>
      </c>
      <c r="E290" s="8">
        <v>2267</v>
      </c>
      <c r="F290" s="8" t="s">
        <v>220</v>
      </c>
      <c r="G290" s="8">
        <v>281.66000000000003</v>
      </c>
      <c r="H290" s="8">
        <v>53</v>
      </c>
      <c r="I290" s="12">
        <v>28</v>
      </c>
      <c r="J290" s="13">
        <v>44134</v>
      </c>
      <c r="K290" s="20" t="s">
        <v>728</v>
      </c>
      <c r="L290" s="20" t="s">
        <v>862</v>
      </c>
      <c r="M290" s="20" t="s">
        <v>863</v>
      </c>
    </row>
    <row r="291" spans="1:13" x14ac:dyDescent="0.2">
      <c r="A291" s="1">
        <v>288</v>
      </c>
      <c r="C291" s="5" t="s">
        <v>768</v>
      </c>
      <c r="D291" s="6" t="s">
        <v>767</v>
      </c>
      <c r="E291" s="6">
        <v>2520</v>
      </c>
      <c r="F291" s="6" t="s">
        <v>220</v>
      </c>
      <c r="G291" s="6">
        <v>281.66000000000003</v>
      </c>
      <c r="H291" s="6">
        <v>59</v>
      </c>
      <c r="I291" s="11">
        <v>27</v>
      </c>
      <c r="J291" s="36">
        <v>44134</v>
      </c>
      <c r="K291" s="20" t="s">
        <v>728</v>
      </c>
      <c r="L291" s="20" t="s">
        <v>862</v>
      </c>
      <c r="M291" s="20" t="s">
        <v>863</v>
      </c>
    </row>
    <row r="292" spans="1:13" x14ac:dyDescent="0.2">
      <c r="A292" s="1">
        <v>289</v>
      </c>
      <c r="C292" s="7" t="s">
        <v>72</v>
      </c>
      <c r="D292" s="8" t="s">
        <v>637</v>
      </c>
      <c r="E292" s="8">
        <v>2541</v>
      </c>
      <c r="F292" s="8" t="s">
        <v>220</v>
      </c>
      <c r="G292" s="8">
        <v>351.87</v>
      </c>
      <c r="H292" s="8">
        <v>60</v>
      </c>
      <c r="I292" s="12">
        <v>27</v>
      </c>
      <c r="J292" s="13">
        <v>44134</v>
      </c>
      <c r="K292" s="20" t="s">
        <v>728</v>
      </c>
      <c r="L292" s="20" t="s">
        <v>862</v>
      </c>
      <c r="M292" s="20" t="s">
        <v>863</v>
      </c>
    </row>
    <row r="293" spans="1:13" x14ac:dyDescent="0.2">
      <c r="A293" s="1">
        <v>290</v>
      </c>
      <c r="C293" s="5" t="s">
        <v>316</v>
      </c>
      <c r="D293" s="6" t="s">
        <v>638</v>
      </c>
      <c r="E293" s="6">
        <v>3931</v>
      </c>
      <c r="F293" s="6" t="s">
        <v>220</v>
      </c>
      <c r="G293" s="6">
        <v>281.66000000000003</v>
      </c>
      <c r="H293" s="6">
        <v>64</v>
      </c>
      <c r="I293" s="11">
        <v>24</v>
      </c>
      <c r="J293" s="36">
        <v>44134</v>
      </c>
      <c r="K293" s="20" t="s">
        <v>728</v>
      </c>
      <c r="L293" s="20" t="s">
        <v>862</v>
      </c>
      <c r="M293" s="20" t="s">
        <v>863</v>
      </c>
    </row>
    <row r="294" spans="1:13" x14ac:dyDescent="0.2">
      <c r="A294" s="1">
        <v>291</v>
      </c>
      <c r="C294" s="7" t="s">
        <v>285</v>
      </c>
      <c r="D294" s="8" t="s">
        <v>639</v>
      </c>
      <c r="E294" s="8">
        <v>5649</v>
      </c>
      <c r="F294" s="8" t="s">
        <v>220</v>
      </c>
      <c r="G294" s="8">
        <v>281.66000000000003</v>
      </c>
      <c r="H294" s="8">
        <v>61</v>
      </c>
      <c r="I294" s="12">
        <v>23</v>
      </c>
      <c r="J294" s="13">
        <v>44134</v>
      </c>
      <c r="K294" s="20" t="s">
        <v>728</v>
      </c>
      <c r="L294" s="20" t="s">
        <v>862</v>
      </c>
      <c r="M294" s="20" t="s">
        <v>863</v>
      </c>
    </row>
    <row r="295" spans="1:13" x14ac:dyDescent="0.2">
      <c r="A295" s="1">
        <v>292</v>
      </c>
      <c r="C295" s="5" t="s">
        <v>43</v>
      </c>
      <c r="D295" s="6" t="s">
        <v>640</v>
      </c>
      <c r="E295" s="6">
        <v>6092</v>
      </c>
      <c r="F295" s="6" t="s">
        <v>220</v>
      </c>
      <c r="G295" s="6">
        <v>281.66000000000003</v>
      </c>
      <c r="H295" s="6">
        <v>58</v>
      </c>
      <c r="I295" s="11">
        <v>22</v>
      </c>
      <c r="J295" s="36">
        <v>44134</v>
      </c>
      <c r="K295" s="20" t="s">
        <v>728</v>
      </c>
      <c r="L295" s="20" t="s">
        <v>862</v>
      </c>
      <c r="M295" s="20" t="s">
        <v>863</v>
      </c>
    </row>
    <row r="296" spans="1:13" x14ac:dyDescent="0.2">
      <c r="A296" s="1">
        <v>293</v>
      </c>
      <c r="C296" s="7" t="s">
        <v>319</v>
      </c>
      <c r="D296" s="8" t="s">
        <v>641</v>
      </c>
      <c r="E296" s="8">
        <v>7008</v>
      </c>
      <c r="F296" s="8" t="s">
        <v>220</v>
      </c>
      <c r="G296" s="8">
        <v>281.66000000000003</v>
      </c>
      <c r="H296" s="8">
        <v>59</v>
      </c>
      <c r="I296" s="12">
        <v>21</v>
      </c>
      <c r="J296" s="13">
        <v>44134</v>
      </c>
      <c r="K296" s="20" t="s">
        <v>728</v>
      </c>
      <c r="L296" s="20" t="s">
        <v>862</v>
      </c>
      <c r="M296" s="20" t="s">
        <v>863</v>
      </c>
    </row>
    <row r="297" spans="1:13" x14ac:dyDescent="0.2">
      <c r="A297" s="1">
        <v>294</v>
      </c>
      <c r="C297" s="5" t="s">
        <v>367</v>
      </c>
      <c r="D297" s="6" t="s">
        <v>642</v>
      </c>
      <c r="E297" s="6">
        <v>8153</v>
      </c>
      <c r="F297" s="6" t="s">
        <v>220</v>
      </c>
      <c r="G297" s="6">
        <v>281.66000000000003</v>
      </c>
      <c r="H297" s="6">
        <v>58</v>
      </c>
      <c r="I297" s="11">
        <v>20</v>
      </c>
      <c r="J297" s="36">
        <v>44134</v>
      </c>
      <c r="K297" s="20" t="s">
        <v>728</v>
      </c>
      <c r="L297" s="20" t="s">
        <v>862</v>
      </c>
      <c r="M297" s="20" t="s">
        <v>863</v>
      </c>
    </row>
    <row r="298" spans="1:13" x14ac:dyDescent="0.2">
      <c r="A298" s="1">
        <v>295</v>
      </c>
      <c r="C298" s="7" t="s">
        <v>78</v>
      </c>
      <c r="D298" s="8" t="s">
        <v>643</v>
      </c>
      <c r="E298" s="8">
        <v>8421</v>
      </c>
      <c r="F298" s="8" t="s">
        <v>220</v>
      </c>
      <c r="G298" s="8">
        <v>281.66000000000003</v>
      </c>
      <c r="H298" s="8">
        <v>60</v>
      </c>
      <c r="I298" s="12">
        <v>20</v>
      </c>
      <c r="J298" s="13">
        <v>44134</v>
      </c>
      <c r="K298" s="20" t="s">
        <v>728</v>
      </c>
      <c r="L298" s="20" t="s">
        <v>862</v>
      </c>
      <c r="M298" s="20" t="s">
        <v>863</v>
      </c>
    </row>
    <row r="299" spans="1:13" x14ac:dyDescent="0.2">
      <c r="A299" s="1">
        <v>296</v>
      </c>
      <c r="C299" s="5" t="s">
        <v>303</v>
      </c>
      <c r="D299" s="6" t="s">
        <v>644</v>
      </c>
      <c r="E299" s="6">
        <v>7546</v>
      </c>
      <c r="F299" s="6" t="s">
        <v>382</v>
      </c>
      <c r="G299" s="6">
        <v>240.34</v>
      </c>
      <c r="H299" s="6">
        <v>54</v>
      </c>
      <c r="I299" s="11">
        <v>21</v>
      </c>
      <c r="J299" s="36">
        <v>44134</v>
      </c>
      <c r="K299" s="20" t="s">
        <v>728</v>
      </c>
      <c r="L299" s="20" t="s">
        <v>862</v>
      </c>
      <c r="M299" s="20" t="s">
        <v>873</v>
      </c>
    </row>
    <row r="300" spans="1:13" x14ac:dyDescent="0.2">
      <c r="A300" s="1">
        <v>297</v>
      </c>
      <c r="C300" s="7" t="s">
        <v>766</v>
      </c>
      <c r="D300" s="8" t="s">
        <v>765</v>
      </c>
      <c r="E300" s="8">
        <v>17</v>
      </c>
      <c r="F300" s="8" t="s">
        <v>764</v>
      </c>
      <c r="G300" s="8">
        <v>351.87</v>
      </c>
      <c r="H300" s="8">
        <v>64</v>
      </c>
      <c r="I300" s="12">
        <v>41</v>
      </c>
      <c r="J300" s="13">
        <v>44134</v>
      </c>
      <c r="K300" s="20" t="s">
        <v>728</v>
      </c>
      <c r="L300" s="20" t="s">
        <v>877</v>
      </c>
      <c r="M300" s="20" t="s">
        <v>863</v>
      </c>
    </row>
    <row r="301" spans="1:13" x14ac:dyDescent="0.2">
      <c r="A301" s="1">
        <v>298</v>
      </c>
      <c r="C301" s="5" t="s">
        <v>96</v>
      </c>
      <c r="D301" s="6" t="s">
        <v>645</v>
      </c>
      <c r="E301" s="6">
        <v>3346</v>
      </c>
      <c r="F301" s="6" t="s">
        <v>233</v>
      </c>
      <c r="G301" s="6">
        <v>291.10000000000002</v>
      </c>
      <c r="H301" s="6">
        <v>58</v>
      </c>
      <c r="I301" s="11">
        <v>25</v>
      </c>
      <c r="J301" s="36">
        <v>44134</v>
      </c>
      <c r="K301" s="20" t="s">
        <v>728</v>
      </c>
      <c r="L301" s="20" t="s">
        <v>874</v>
      </c>
      <c r="M301" s="20" t="s">
        <v>863</v>
      </c>
    </row>
    <row r="302" spans="1:13" x14ac:dyDescent="0.2">
      <c r="A302" s="1">
        <v>299</v>
      </c>
      <c r="C302" s="7" t="s">
        <v>362</v>
      </c>
      <c r="D302" s="8" t="s">
        <v>646</v>
      </c>
      <c r="E302" s="8">
        <v>8776</v>
      </c>
      <c r="F302" s="8" t="s">
        <v>385</v>
      </c>
      <c r="G302" s="8">
        <v>198.82</v>
      </c>
      <c r="H302" s="8">
        <v>57</v>
      </c>
      <c r="I302" s="12">
        <v>20</v>
      </c>
      <c r="J302" s="13">
        <v>44134</v>
      </c>
      <c r="K302" s="20" t="s">
        <v>728</v>
      </c>
      <c r="L302" s="20" t="s">
        <v>874</v>
      </c>
      <c r="M302" s="20" t="s">
        <v>873</v>
      </c>
    </row>
    <row r="303" spans="1:13" x14ac:dyDescent="0.2">
      <c r="A303" s="1">
        <v>300</v>
      </c>
      <c r="C303" s="5" t="s">
        <v>273</v>
      </c>
      <c r="D303" s="6" t="s">
        <v>647</v>
      </c>
      <c r="E303" s="6">
        <v>63</v>
      </c>
      <c r="F303" s="6" t="s">
        <v>243</v>
      </c>
      <c r="G303" s="6">
        <v>351.87</v>
      </c>
      <c r="H303" s="6">
        <v>61</v>
      </c>
      <c r="I303" s="11">
        <v>35</v>
      </c>
      <c r="J303" s="36">
        <v>44134</v>
      </c>
      <c r="K303" s="20" t="s">
        <v>728</v>
      </c>
      <c r="L303" s="20" t="s">
        <v>875</v>
      </c>
      <c r="M303" s="20" t="s">
        <v>863</v>
      </c>
    </row>
    <row r="304" spans="1:13" x14ac:dyDescent="0.2">
      <c r="A304" s="1">
        <v>301</v>
      </c>
      <c r="C304" s="7" t="s">
        <v>763</v>
      </c>
      <c r="D304" s="8" t="s">
        <v>762</v>
      </c>
      <c r="E304" s="8">
        <v>74</v>
      </c>
      <c r="F304" s="8" t="s">
        <v>243</v>
      </c>
      <c r="G304" s="8">
        <v>351.87</v>
      </c>
      <c r="H304" s="8">
        <v>64</v>
      </c>
      <c r="I304" s="12">
        <v>35</v>
      </c>
      <c r="J304" s="13">
        <v>44134</v>
      </c>
      <c r="K304" s="20" t="s">
        <v>728</v>
      </c>
      <c r="L304" s="20" t="s">
        <v>875</v>
      </c>
      <c r="M304" s="20" t="s">
        <v>863</v>
      </c>
    </row>
    <row r="305" spans="1:13" x14ac:dyDescent="0.2">
      <c r="A305" s="1">
        <v>302</v>
      </c>
      <c r="C305" s="5" t="s">
        <v>127</v>
      </c>
      <c r="D305" s="6" t="s">
        <v>648</v>
      </c>
      <c r="E305" s="6">
        <v>86</v>
      </c>
      <c r="F305" s="6" t="s">
        <v>243</v>
      </c>
      <c r="G305" s="6">
        <v>351.87</v>
      </c>
      <c r="H305" s="6">
        <v>63</v>
      </c>
      <c r="I305" s="11">
        <v>35</v>
      </c>
      <c r="J305" s="36">
        <v>44134</v>
      </c>
      <c r="K305" s="20" t="s">
        <v>728</v>
      </c>
      <c r="L305" s="20" t="s">
        <v>875</v>
      </c>
      <c r="M305" s="20" t="s">
        <v>863</v>
      </c>
    </row>
    <row r="306" spans="1:13" x14ac:dyDescent="0.2">
      <c r="A306" s="1">
        <v>303</v>
      </c>
      <c r="C306" s="7" t="s">
        <v>370</v>
      </c>
      <c r="D306" s="8" t="s">
        <v>649</v>
      </c>
      <c r="E306" s="8">
        <v>109</v>
      </c>
      <c r="F306" s="8" t="s">
        <v>243</v>
      </c>
      <c r="G306" s="8">
        <v>351.87</v>
      </c>
      <c r="H306" s="8">
        <v>59</v>
      </c>
      <c r="I306" s="12">
        <v>35</v>
      </c>
      <c r="J306" s="13">
        <v>44134</v>
      </c>
      <c r="K306" s="20" t="s">
        <v>728</v>
      </c>
      <c r="L306" s="20" t="s">
        <v>875</v>
      </c>
      <c r="M306" s="20" t="s">
        <v>863</v>
      </c>
    </row>
    <row r="307" spans="1:13" x14ac:dyDescent="0.2">
      <c r="A307" s="1">
        <v>304</v>
      </c>
      <c r="C307" s="5" t="s">
        <v>761</v>
      </c>
      <c r="D307" s="6" t="s">
        <v>760</v>
      </c>
      <c r="E307" s="6">
        <v>270</v>
      </c>
      <c r="F307" s="6" t="s">
        <v>243</v>
      </c>
      <c r="G307" s="6">
        <v>351.87</v>
      </c>
      <c r="H307" s="6">
        <v>62</v>
      </c>
      <c r="I307" s="11">
        <v>35</v>
      </c>
      <c r="J307" s="36">
        <v>44134</v>
      </c>
      <c r="K307" s="20" t="s">
        <v>728</v>
      </c>
      <c r="L307" s="20" t="s">
        <v>875</v>
      </c>
      <c r="M307" s="20" t="s">
        <v>863</v>
      </c>
    </row>
    <row r="308" spans="1:13" x14ac:dyDescent="0.2">
      <c r="A308" s="1">
        <v>305</v>
      </c>
      <c r="C308" s="7" t="s">
        <v>126</v>
      </c>
      <c r="D308" s="8" t="s">
        <v>650</v>
      </c>
      <c r="E308" s="8">
        <v>366</v>
      </c>
      <c r="F308" s="8" t="s">
        <v>243</v>
      </c>
      <c r="G308" s="8">
        <v>351.87</v>
      </c>
      <c r="H308" s="8">
        <v>61</v>
      </c>
      <c r="I308" s="12">
        <v>35</v>
      </c>
      <c r="J308" s="13">
        <v>44134</v>
      </c>
      <c r="K308" s="20" t="s">
        <v>728</v>
      </c>
      <c r="L308" s="20" t="s">
        <v>875</v>
      </c>
      <c r="M308" s="20" t="s">
        <v>863</v>
      </c>
    </row>
    <row r="309" spans="1:13" x14ac:dyDescent="0.2">
      <c r="A309" s="1">
        <v>306</v>
      </c>
      <c r="C309" s="5" t="s">
        <v>377</v>
      </c>
      <c r="D309" s="6" t="s">
        <v>651</v>
      </c>
      <c r="E309" s="6">
        <v>461</v>
      </c>
      <c r="F309" s="6" t="s">
        <v>243</v>
      </c>
      <c r="G309" s="6">
        <v>351.87</v>
      </c>
      <c r="H309" s="6">
        <v>60</v>
      </c>
      <c r="I309" s="11">
        <v>34</v>
      </c>
      <c r="J309" s="36">
        <v>44134</v>
      </c>
      <c r="K309" s="20" t="s">
        <v>728</v>
      </c>
      <c r="L309" s="20" t="s">
        <v>875</v>
      </c>
      <c r="M309" s="20" t="s">
        <v>863</v>
      </c>
    </row>
    <row r="310" spans="1:13" x14ac:dyDescent="0.2">
      <c r="A310" s="1">
        <v>307</v>
      </c>
      <c r="C310" s="7" t="s">
        <v>320</v>
      </c>
      <c r="D310" s="8" t="s">
        <v>652</v>
      </c>
      <c r="E310" s="8">
        <v>654</v>
      </c>
      <c r="F310" s="8" t="s">
        <v>243</v>
      </c>
      <c r="G310" s="8">
        <v>351.87</v>
      </c>
      <c r="H310" s="8">
        <v>60</v>
      </c>
      <c r="I310" s="12">
        <v>33</v>
      </c>
      <c r="J310" s="13">
        <v>44134</v>
      </c>
      <c r="K310" s="20" t="s">
        <v>728</v>
      </c>
      <c r="L310" s="20" t="s">
        <v>875</v>
      </c>
      <c r="M310" s="20" t="s">
        <v>863</v>
      </c>
    </row>
    <row r="311" spans="1:13" x14ac:dyDescent="0.2">
      <c r="A311" s="1">
        <v>308</v>
      </c>
      <c r="C311" s="5" t="s">
        <v>759</v>
      </c>
      <c r="D311" s="6" t="s">
        <v>758</v>
      </c>
      <c r="E311" s="6">
        <v>701</v>
      </c>
      <c r="F311" s="6" t="s">
        <v>243</v>
      </c>
      <c r="G311" s="6">
        <v>351.87</v>
      </c>
      <c r="H311" s="6">
        <v>61</v>
      </c>
      <c r="I311" s="11">
        <v>35</v>
      </c>
      <c r="J311" s="36">
        <v>44134</v>
      </c>
      <c r="K311" s="20" t="s">
        <v>728</v>
      </c>
      <c r="L311" s="20" t="s">
        <v>875</v>
      </c>
      <c r="M311" s="20" t="s">
        <v>863</v>
      </c>
    </row>
    <row r="312" spans="1:13" x14ac:dyDescent="0.2">
      <c r="A312" s="1">
        <v>309</v>
      </c>
      <c r="C312" s="7" t="s">
        <v>757</v>
      </c>
      <c r="D312" s="8" t="s">
        <v>756</v>
      </c>
      <c r="E312" s="8">
        <v>847</v>
      </c>
      <c r="F312" s="8" t="s">
        <v>243</v>
      </c>
      <c r="G312" s="8">
        <v>351.87</v>
      </c>
      <c r="H312" s="8">
        <v>59</v>
      </c>
      <c r="I312" s="12">
        <v>31</v>
      </c>
      <c r="J312" s="13">
        <v>44134</v>
      </c>
      <c r="K312" s="20" t="s">
        <v>728</v>
      </c>
      <c r="L312" s="20" t="s">
        <v>875</v>
      </c>
      <c r="M312" s="20" t="s">
        <v>863</v>
      </c>
    </row>
    <row r="313" spans="1:13" x14ac:dyDescent="0.2">
      <c r="A313" s="1">
        <v>310</v>
      </c>
      <c r="C313" s="5" t="s">
        <v>317</v>
      </c>
      <c r="D313" s="6" t="s">
        <v>653</v>
      </c>
      <c r="E313" s="6">
        <v>1002</v>
      </c>
      <c r="F313" s="6" t="s">
        <v>243</v>
      </c>
      <c r="G313" s="6">
        <v>351.87</v>
      </c>
      <c r="H313" s="6">
        <v>58</v>
      </c>
      <c r="I313" s="11">
        <v>31</v>
      </c>
      <c r="J313" s="36">
        <v>44134</v>
      </c>
      <c r="K313" s="20" t="s">
        <v>728</v>
      </c>
      <c r="L313" s="20" t="s">
        <v>875</v>
      </c>
      <c r="M313" s="20" t="s">
        <v>863</v>
      </c>
    </row>
    <row r="314" spans="1:13" x14ac:dyDescent="0.2">
      <c r="A314" s="1">
        <v>311</v>
      </c>
      <c r="C314" s="7" t="s">
        <v>138</v>
      </c>
      <c r="D314" s="8" t="s">
        <v>654</v>
      </c>
      <c r="E314" s="8">
        <v>1062</v>
      </c>
      <c r="F314" s="8" t="s">
        <v>243</v>
      </c>
      <c r="G314" s="8">
        <v>351.87</v>
      </c>
      <c r="H314" s="8">
        <v>61</v>
      </c>
      <c r="I314" s="12">
        <v>31</v>
      </c>
      <c r="J314" s="13">
        <v>44134</v>
      </c>
      <c r="K314" s="20" t="s">
        <v>728</v>
      </c>
      <c r="L314" s="20" t="s">
        <v>875</v>
      </c>
      <c r="M314" s="20" t="s">
        <v>863</v>
      </c>
    </row>
    <row r="315" spans="1:13" x14ac:dyDescent="0.2">
      <c r="A315" s="1">
        <v>312</v>
      </c>
      <c r="C315" s="5" t="s">
        <v>122</v>
      </c>
      <c r="D315" s="6" t="s">
        <v>655</v>
      </c>
      <c r="E315" s="6">
        <v>1100</v>
      </c>
      <c r="F315" s="6" t="s">
        <v>243</v>
      </c>
      <c r="G315" s="6">
        <v>351.87</v>
      </c>
      <c r="H315" s="6">
        <v>59</v>
      </c>
      <c r="I315" s="11">
        <v>31</v>
      </c>
      <c r="J315" s="36">
        <v>44134</v>
      </c>
      <c r="K315" s="20" t="s">
        <v>728</v>
      </c>
      <c r="L315" s="20" t="s">
        <v>875</v>
      </c>
      <c r="M315" s="20" t="s">
        <v>863</v>
      </c>
    </row>
    <row r="316" spans="1:13" x14ac:dyDescent="0.2">
      <c r="A316" s="1">
        <v>313</v>
      </c>
      <c r="C316" s="7" t="s">
        <v>118</v>
      </c>
      <c r="D316" s="8" t="s">
        <v>656</v>
      </c>
      <c r="E316" s="8">
        <v>1139</v>
      </c>
      <c r="F316" s="8" t="s">
        <v>243</v>
      </c>
      <c r="G316" s="8">
        <v>351.87</v>
      </c>
      <c r="H316" s="8">
        <v>61</v>
      </c>
      <c r="I316" s="12">
        <v>33</v>
      </c>
      <c r="J316" s="13">
        <v>44134</v>
      </c>
      <c r="K316" s="20" t="s">
        <v>728</v>
      </c>
      <c r="L316" s="20" t="s">
        <v>875</v>
      </c>
      <c r="M316" s="20" t="s">
        <v>863</v>
      </c>
    </row>
    <row r="317" spans="1:13" x14ac:dyDescent="0.2">
      <c r="A317" s="1">
        <v>314</v>
      </c>
      <c r="C317" s="5" t="s">
        <v>755</v>
      </c>
      <c r="D317" s="6" t="s">
        <v>754</v>
      </c>
      <c r="E317" s="6">
        <v>1216</v>
      </c>
      <c r="F317" s="6" t="s">
        <v>243</v>
      </c>
      <c r="G317" s="6">
        <v>351.87</v>
      </c>
      <c r="H317" s="6">
        <v>63</v>
      </c>
      <c r="I317" s="11">
        <v>31</v>
      </c>
      <c r="J317" s="36">
        <v>44134</v>
      </c>
      <c r="K317" s="20" t="s">
        <v>728</v>
      </c>
      <c r="L317" s="20" t="s">
        <v>875</v>
      </c>
      <c r="M317" s="20" t="s">
        <v>863</v>
      </c>
    </row>
    <row r="318" spans="1:13" x14ac:dyDescent="0.2">
      <c r="A318" s="1">
        <v>315</v>
      </c>
      <c r="C318" s="7" t="s">
        <v>121</v>
      </c>
      <c r="D318" s="8" t="s">
        <v>657</v>
      </c>
      <c r="E318" s="8">
        <v>1289</v>
      </c>
      <c r="F318" s="8" t="s">
        <v>243</v>
      </c>
      <c r="G318" s="8">
        <v>351.87</v>
      </c>
      <c r="H318" s="8">
        <v>61</v>
      </c>
      <c r="I318" s="12">
        <v>31</v>
      </c>
      <c r="J318" s="13">
        <v>44134</v>
      </c>
      <c r="K318" s="20" t="s">
        <v>728</v>
      </c>
      <c r="L318" s="20" t="s">
        <v>875</v>
      </c>
      <c r="M318" s="20" t="s">
        <v>863</v>
      </c>
    </row>
    <row r="319" spans="1:13" x14ac:dyDescent="0.2">
      <c r="A319" s="1">
        <v>316</v>
      </c>
      <c r="C319" s="5" t="s">
        <v>139</v>
      </c>
      <c r="D319" s="6" t="s">
        <v>658</v>
      </c>
      <c r="E319" s="6">
        <v>1354</v>
      </c>
      <c r="F319" s="6" t="s">
        <v>243</v>
      </c>
      <c r="G319" s="6">
        <v>351.87</v>
      </c>
      <c r="H319" s="6">
        <v>60</v>
      </c>
      <c r="I319" s="11">
        <v>33</v>
      </c>
      <c r="J319" s="36">
        <v>44134</v>
      </c>
      <c r="K319" s="20" t="s">
        <v>728</v>
      </c>
      <c r="L319" s="20" t="s">
        <v>875</v>
      </c>
      <c r="M319" s="20" t="s">
        <v>863</v>
      </c>
    </row>
    <row r="320" spans="1:13" x14ac:dyDescent="0.2">
      <c r="A320" s="1">
        <v>317</v>
      </c>
      <c r="C320" s="7" t="s">
        <v>346</v>
      </c>
      <c r="D320" s="8" t="s">
        <v>659</v>
      </c>
      <c r="E320" s="8">
        <v>1434</v>
      </c>
      <c r="F320" s="8" t="s">
        <v>243</v>
      </c>
      <c r="G320" s="8">
        <v>351.87</v>
      </c>
      <c r="H320" s="8">
        <v>60</v>
      </c>
      <c r="I320" s="12">
        <v>31</v>
      </c>
      <c r="J320" s="13">
        <v>44134</v>
      </c>
      <c r="K320" s="20" t="s">
        <v>728</v>
      </c>
      <c r="L320" s="20" t="s">
        <v>875</v>
      </c>
      <c r="M320" s="20" t="s">
        <v>863</v>
      </c>
    </row>
    <row r="321" spans="1:13" x14ac:dyDescent="0.2">
      <c r="A321" s="1">
        <v>318</v>
      </c>
      <c r="C321" s="5" t="s">
        <v>134</v>
      </c>
      <c r="D321" s="6" t="s">
        <v>660</v>
      </c>
      <c r="E321" s="6">
        <v>1800</v>
      </c>
      <c r="F321" s="6" t="s">
        <v>243</v>
      </c>
      <c r="G321" s="6">
        <v>351.87</v>
      </c>
      <c r="H321" s="6">
        <v>62</v>
      </c>
      <c r="I321" s="11">
        <v>30</v>
      </c>
      <c r="J321" s="36">
        <v>44134</v>
      </c>
      <c r="K321" s="20" t="s">
        <v>728</v>
      </c>
      <c r="L321" s="20" t="s">
        <v>875</v>
      </c>
      <c r="M321" s="20" t="s">
        <v>863</v>
      </c>
    </row>
    <row r="322" spans="1:13" x14ac:dyDescent="0.2">
      <c r="A322" s="1">
        <v>319</v>
      </c>
      <c r="C322" s="7" t="s">
        <v>136</v>
      </c>
      <c r="D322" s="8" t="s">
        <v>661</v>
      </c>
      <c r="E322" s="8">
        <v>1881</v>
      </c>
      <c r="F322" s="8" t="s">
        <v>243</v>
      </c>
      <c r="G322" s="8">
        <v>351.87</v>
      </c>
      <c r="H322" s="8">
        <v>60</v>
      </c>
      <c r="I322" s="12">
        <v>30</v>
      </c>
      <c r="J322" s="13">
        <v>44134</v>
      </c>
      <c r="K322" s="20" t="s">
        <v>728</v>
      </c>
      <c r="L322" s="20" t="s">
        <v>875</v>
      </c>
      <c r="M322" s="20" t="s">
        <v>863</v>
      </c>
    </row>
    <row r="323" spans="1:13" x14ac:dyDescent="0.2">
      <c r="A323" s="1">
        <v>320</v>
      </c>
      <c r="C323" s="5" t="s">
        <v>340</v>
      </c>
      <c r="D323" s="6" t="s">
        <v>662</v>
      </c>
      <c r="E323" s="6">
        <v>2031</v>
      </c>
      <c r="F323" s="6" t="s">
        <v>243</v>
      </c>
      <c r="G323" s="6">
        <v>351.87</v>
      </c>
      <c r="H323" s="6">
        <v>63</v>
      </c>
      <c r="I323" s="11">
        <v>29</v>
      </c>
      <c r="J323" s="36">
        <v>44134</v>
      </c>
      <c r="K323" s="20" t="s">
        <v>728</v>
      </c>
      <c r="L323" s="20" t="s">
        <v>875</v>
      </c>
      <c r="M323" s="20" t="s">
        <v>863</v>
      </c>
    </row>
    <row r="324" spans="1:13" x14ac:dyDescent="0.2">
      <c r="A324" s="1">
        <v>321</v>
      </c>
      <c r="C324" s="7" t="s">
        <v>353</v>
      </c>
      <c r="D324" s="8" t="s">
        <v>663</v>
      </c>
      <c r="E324" s="8">
        <v>2107</v>
      </c>
      <c r="F324" s="8" t="s">
        <v>243</v>
      </c>
      <c r="G324" s="8">
        <v>351.87</v>
      </c>
      <c r="H324" s="8">
        <v>62</v>
      </c>
      <c r="I324" s="12">
        <v>29</v>
      </c>
      <c r="J324" s="13">
        <v>44134</v>
      </c>
      <c r="K324" s="20" t="s">
        <v>728</v>
      </c>
      <c r="L324" s="20" t="s">
        <v>875</v>
      </c>
      <c r="M324" s="20" t="s">
        <v>863</v>
      </c>
    </row>
    <row r="325" spans="1:13" x14ac:dyDescent="0.2">
      <c r="A325" s="1">
        <v>322</v>
      </c>
      <c r="C325" s="5" t="s">
        <v>335</v>
      </c>
      <c r="D325" s="6" t="s">
        <v>664</v>
      </c>
      <c r="E325" s="6">
        <v>2355</v>
      </c>
      <c r="F325" s="6" t="s">
        <v>243</v>
      </c>
      <c r="G325" s="6">
        <v>351.87</v>
      </c>
      <c r="H325" s="6">
        <v>60</v>
      </c>
      <c r="I325" s="11">
        <v>28</v>
      </c>
      <c r="J325" s="36">
        <v>44134</v>
      </c>
      <c r="K325" s="20" t="s">
        <v>728</v>
      </c>
      <c r="L325" s="20" t="s">
        <v>875</v>
      </c>
      <c r="M325" s="20" t="s">
        <v>863</v>
      </c>
    </row>
    <row r="326" spans="1:13" x14ac:dyDescent="0.2">
      <c r="A326" s="1">
        <v>323</v>
      </c>
      <c r="C326" s="7" t="s">
        <v>363</v>
      </c>
      <c r="D326" s="8" t="s">
        <v>665</v>
      </c>
      <c r="E326" s="8">
        <v>2461</v>
      </c>
      <c r="F326" s="8" t="s">
        <v>243</v>
      </c>
      <c r="G326" s="8">
        <v>351.87</v>
      </c>
      <c r="H326" s="8">
        <v>58</v>
      </c>
      <c r="I326" s="12">
        <v>27</v>
      </c>
      <c r="J326" s="13">
        <v>44134</v>
      </c>
      <c r="K326" s="20" t="s">
        <v>728</v>
      </c>
      <c r="L326" s="20" t="s">
        <v>875</v>
      </c>
      <c r="M326" s="20" t="s">
        <v>863</v>
      </c>
    </row>
    <row r="327" spans="1:13" x14ac:dyDescent="0.2">
      <c r="A327" s="1">
        <v>324</v>
      </c>
      <c r="C327" s="5" t="s">
        <v>315</v>
      </c>
      <c r="D327" s="6" t="s">
        <v>666</v>
      </c>
      <c r="E327" s="6">
        <v>1893</v>
      </c>
      <c r="F327" s="6" t="s">
        <v>247</v>
      </c>
      <c r="G327" s="6">
        <v>240.34</v>
      </c>
      <c r="H327" s="6">
        <v>54</v>
      </c>
      <c r="I327" s="11">
        <v>30</v>
      </c>
      <c r="J327" s="36">
        <v>44134</v>
      </c>
      <c r="K327" s="20" t="s">
        <v>728</v>
      </c>
      <c r="L327" s="20" t="s">
        <v>875</v>
      </c>
      <c r="M327" s="20" t="s">
        <v>873</v>
      </c>
    </row>
    <row r="328" spans="1:13" x14ac:dyDescent="0.2">
      <c r="A328" s="1">
        <v>325</v>
      </c>
      <c r="C328" s="7" t="s">
        <v>753</v>
      </c>
      <c r="D328" s="8" t="s">
        <v>752</v>
      </c>
      <c r="E328" s="8">
        <v>2346</v>
      </c>
      <c r="F328" s="8" t="s">
        <v>247</v>
      </c>
      <c r="G328" s="8">
        <v>240.34</v>
      </c>
      <c r="H328" s="8">
        <v>60</v>
      </c>
      <c r="I328" s="12">
        <v>28</v>
      </c>
      <c r="J328" s="13">
        <v>44134</v>
      </c>
      <c r="K328" s="20" t="s">
        <v>728</v>
      </c>
      <c r="L328" s="20" t="s">
        <v>875</v>
      </c>
      <c r="M328" s="20" t="s">
        <v>873</v>
      </c>
    </row>
    <row r="329" spans="1:13" x14ac:dyDescent="0.2">
      <c r="A329" s="1">
        <v>326</v>
      </c>
      <c r="C329" s="5" t="s">
        <v>151</v>
      </c>
      <c r="D329" s="6" t="s">
        <v>667</v>
      </c>
      <c r="E329" s="6">
        <v>2791</v>
      </c>
      <c r="F329" s="6" t="s">
        <v>247</v>
      </c>
      <c r="G329" s="6">
        <v>240.34</v>
      </c>
      <c r="H329" s="6">
        <v>60</v>
      </c>
      <c r="I329" s="11">
        <v>25</v>
      </c>
      <c r="J329" s="36">
        <v>44134</v>
      </c>
      <c r="K329" s="20" t="s">
        <v>728</v>
      </c>
      <c r="L329" s="20" t="s">
        <v>875</v>
      </c>
      <c r="M329" s="20" t="s">
        <v>873</v>
      </c>
    </row>
    <row r="330" spans="1:13" x14ac:dyDescent="0.2">
      <c r="A330" s="1">
        <v>327</v>
      </c>
      <c r="C330" s="7" t="s">
        <v>140</v>
      </c>
      <c r="D330" s="8" t="s">
        <v>668</v>
      </c>
      <c r="E330" s="8">
        <v>2905</v>
      </c>
      <c r="F330" s="8" t="s">
        <v>247</v>
      </c>
      <c r="G330" s="8">
        <v>240.34</v>
      </c>
      <c r="H330" s="8">
        <v>60</v>
      </c>
      <c r="I330" s="12">
        <v>25</v>
      </c>
      <c r="J330" s="13">
        <v>44134</v>
      </c>
      <c r="K330" s="20" t="s">
        <v>728</v>
      </c>
      <c r="L330" s="20" t="s">
        <v>875</v>
      </c>
      <c r="M330" s="20" t="s">
        <v>873</v>
      </c>
    </row>
    <row r="331" spans="1:13" x14ac:dyDescent="0.2">
      <c r="A331" s="1">
        <v>328</v>
      </c>
      <c r="C331" s="5" t="s">
        <v>155</v>
      </c>
      <c r="D331" s="6" t="s">
        <v>669</v>
      </c>
      <c r="E331" s="6">
        <v>3003</v>
      </c>
      <c r="F331" s="6" t="s">
        <v>247</v>
      </c>
      <c r="G331" s="6">
        <v>240.34</v>
      </c>
      <c r="H331" s="6">
        <v>59</v>
      </c>
      <c r="I331" s="11">
        <v>25</v>
      </c>
      <c r="J331" s="36">
        <v>44134</v>
      </c>
      <c r="K331" s="20" t="s">
        <v>728</v>
      </c>
      <c r="L331" s="20" t="s">
        <v>875</v>
      </c>
      <c r="M331" s="20" t="s">
        <v>873</v>
      </c>
    </row>
    <row r="332" spans="1:13" x14ac:dyDescent="0.2">
      <c r="A332" s="1">
        <v>329</v>
      </c>
      <c r="C332" s="7" t="s">
        <v>751</v>
      </c>
      <c r="D332" s="8" t="s">
        <v>750</v>
      </c>
      <c r="E332" s="8">
        <v>4495</v>
      </c>
      <c r="F332" s="8" t="s">
        <v>247</v>
      </c>
      <c r="G332" s="8">
        <v>240.34</v>
      </c>
      <c r="H332" s="8">
        <v>58</v>
      </c>
      <c r="I332" s="12">
        <v>23</v>
      </c>
      <c r="J332" s="13">
        <v>44134</v>
      </c>
      <c r="K332" s="20" t="s">
        <v>728</v>
      </c>
      <c r="L332" s="20" t="s">
        <v>875</v>
      </c>
      <c r="M332" s="20" t="s">
        <v>873</v>
      </c>
    </row>
    <row r="333" spans="1:13" x14ac:dyDescent="0.2">
      <c r="A333" s="1">
        <v>330</v>
      </c>
      <c r="C333" s="5" t="s">
        <v>281</v>
      </c>
      <c r="D333" s="6" t="s">
        <v>670</v>
      </c>
      <c r="E333" s="6">
        <v>4858</v>
      </c>
      <c r="F333" s="6" t="s">
        <v>247</v>
      </c>
      <c r="G333" s="6">
        <v>240.34</v>
      </c>
      <c r="H333" s="6">
        <v>59</v>
      </c>
      <c r="I333" s="11">
        <v>22</v>
      </c>
      <c r="J333" s="36">
        <v>44134</v>
      </c>
      <c r="K333" s="20" t="s">
        <v>728</v>
      </c>
      <c r="L333" s="20" t="s">
        <v>875</v>
      </c>
      <c r="M333" s="20" t="s">
        <v>873</v>
      </c>
    </row>
    <row r="334" spans="1:13" x14ac:dyDescent="0.2">
      <c r="A334" s="1">
        <v>331</v>
      </c>
      <c r="C334" s="7" t="s">
        <v>142</v>
      </c>
      <c r="D334" s="8" t="s">
        <v>671</v>
      </c>
      <c r="E334" s="8">
        <v>4887</v>
      </c>
      <c r="F334" s="8" t="s">
        <v>247</v>
      </c>
      <c r="G334" s="8">
        <v>240.34</v>
      </c>
      <c r="H334" s="8">
        <v>60</v>
      </c>
      <c r="I334" s="12">
        <v>23</v>
      </c>
      <c r="J334" s="13">
        <v>44134</v>
      </c>
      <c r="K334" s="20" t="s">
        <v>728</v>
      </c>
      <c r="L334" s="20" t="s">
        <v>875</v>
      </c>
      <c r="M334" s="20" t="s">
        <v>873</v>
      </c>
    </row>
    <row r="335" spans="1:13" x14ac:dyDescent="0.2">
      <c r="A335" s="1">
        <v>332</v>
      </c>
      <c r="C335" s="5" t="s">
        <v>157</v>
      </c>
      <c r="D335" s="6" t="s">
        <v>672</v>
      </c>
      <c r="E335" s="6">
        <v>5035</v>
      </c>
      <c r="F335" s="6" t="s">
        <v>247</v>
      </c>
      <c r="G335" s="6">
        <v>240.34</v>
      </c>
      <c r="H335" s="6">
        <v>61</v>
      </c>
      <c r="I335" s="11">
        <v>23</v>
      </c>
      <c r="J335" s="36">
        <v>44134</v>
      </c>
      <c r="K335" s="20" t="s">
        <v>728</v>
      </c>
      <c r="L335" s="20" t="s">
        <v>875</v>
      </c>
      <c r="M335" s="20" t="s">
        <v>873</v>
      </c>
    </row>
    <row r="336" spans="1:13" x14ac:dyDescent="0.2">
      <c r="A336" s="1">
        <v>333</v>
      </c>
      <c r="C336" s="7" t="s">
        <v>147</v>
      </c>
      <c r="D336" s="8" t="s">
        <v>673</v>
      </c>
      <c r="E336" s="8">
        <v>6066</v>
      </c>
      <c r="F336" s="8" t="s">
        <v>247</v>
      </c>
      <c r="G336" s="8">
        <v>240.34</v>
      </c>
      <c r="H336" s="8">
        <v>54</v>
      </c>
      <c r="I336" s="12">
        <v>22</v>
      </c>
      <c r="J336" s="13">
        <v>44134</v>
      </c>
      <c r="K336" s="20" t="s">
        <v>728</v>
      </c>
      <c r="L336" s="20" t="s">
        <v>875</v>
      </c>
      <c r="M336" s="20" t="s">
        <v>873</v>
      </c>
    </row>
    <row r="337" spans="1:13" x14ac:dyDescent="0.2">
      <c r="A337" s="1">
        <v>334</v>
      </c>
      <c r="C337" s="5" t="s">
        <v>145</v>
      </c>
      <c r="D337" s="6" t="s">
        <v>674</v>
      </c>
      <c r="E337" s="6">
        <v>6144</v>
      </c>
      <c r="F337" s="6" t="s">
        <v>247</v>
      </c>
      <c r="G337" s="6">
        <v>240.34</v>
      </c>
      <c r="H337" s="6">
        <v>61</v>
      </c>
      <c r="I337" s="11">
        <v>15</v>
      </c>
      <c r="J337" s="36">
        <v>44134</v>
      </c>
      <c r="K337" s="20" t="s">
        <v>728</v>
      </c>
      <c r="L337" s="20" t="s">
        <v>875</v>
      </c>
      <c r="M337" s="20" t="s">
        <v>873</v>
      </c>
    </row>
    <row r="338" spans="1:13" x14ac:dyDescent="0.2">
      <c r="A338" s="1">
        <v>335</v>
      </c>
      <c r="C338" s="7" t="s">
        <v>141</v>
      </c>
      <c r="D338" s="8" t="s">
        <v>675</v>
      </c>
      <c r="E338" s="8">
        <v>6323</v>
      </c>
      <c r="F338" s="8" t="s">
        <v>247</v>
      </c>
      <c r="G338" s="8">
        <v>281.66000000000003</v>
      </c>
      <c r="H338" s="8">
        <v>62</v>
      </c>
      <c r="I338" s="12">
        <v>22</v>
      </c>
      <c r="J338" s="13">
        <v>44134</v>
      </c>
      <c r="K338" s="20" t="s">
        <v>728</v>
      </c>
      <c r="L338" s="20" t="s">
        <v>875</v>
      </c>
      <c r="M338" s="20" t="s">
        <v>873</v>
      </c>
    </row>
    <row r="339" spans="1:13" x14ac:dyDescent="0.2">
      <c r="A339" s="1">
        <v>336</v>
      </c>
      <c r="C339" s="5" t="s">
        <v>327</v>
      </c>
      <c r="D339" s="6" t="s">
        <v>676</v>
      </c>
      <c r="E339" s="6">
        <v>6543</v>
      </c>
      <c r="F339" s="6" t="s">
        <v>247</v>
      </c>
      <c r="G339" s="6">
        <v>240.34</v>
      </c>
      <c r="H339" s="6">
        <v>61</v>
      </c>
      <c r="I339" s="11">
        <v>22</v>
      </c>
      <c r="J339" s="36">
        <v>44134</v>
      </c>
      <c r="K339" s="20" t="s">
        <v>728</v>
      </c>
      <c r="L339" s="20" t="s">
        <v>875</v>
      </c>
      <c r="M339" s="20" t="s">
        <v>873</v>
      </c>
    </row>
    <row r="340" spans="1:13" x14ac:dyDescent="0.2">
      <c r="A340" s="1">
        <v>337</v>
      </c>
      <c r="C340" s="7" t="s">
        <v>749</v>
      </c>
      <c r="D340" s="8" t="s">
        <v>748</v>
      </c>
      <c r="E340" s="8">
        <v>6755</v>
      </c>
      <c r="F340" s="8" t="s">
        <v>247</v>
      </c>
      <c r="G340" s="8">
        <v>240.34</v>
      </c>
      <c r="H340" s="8">
        <v>64</v>
      </c>
      <c r="I340" s="12">
        <v>22</v>
      </c>
      <c r="J340" s="13">
        <v>44134</v>
      </c>
      <c r="K340" s="20" t="s">
        <v>728</v>
      </c>
      <c r="L340" s="20" t="s">
        <v>875</v>
      </c>
      <c r="M340" s="20" t="s">
        <v>873</v>
      </c>
    </row>
    <row r="341" spans="1:13" x14ac:dyDescent="0.2">
      <c r="A341" s="1">
        <v>338</v>
      </c>
      <c r="C341" s="5" t="s">
        <v>352</v>
      </c>
      <c r="D341" s="6" t="s">
        <v>677</v>
      </c>
      <c r="E341" s="6">
        <v>8661</v>
      </c>
      <c r="F341" s="6" t="s">
        <v>247</v>
      </c>
      <c r="G341" s="6">
        <v>240.34</v>
      </c>
      <c r="H341" s="6">
        <v>61</v>
      </c>
      <c r="I341" s="11">
        <v>20</v>
      </c>
      <c r="J341" s="36">
        <v>44134</v>
      </c>
      <c r="K341" s="20" t="s">
        <v>728</v>
      </c>
      <c r="L341" s="20" t="s">
        <v>875</v>
      </c>
      <c r="M341" s="20" t="s">
        <v>873</v>
      </c>
    </row>
    <row r="342" spans="1:13" x14ac:dyDescent="0.2">
      <c r="A342" s="1">
        <v>339</v>
      </c>
      <c r="C342" s="7" t="s">
        <v>321</v>
      </c>
      <c r="D342" s="8" t="s">
        <v>678</v>
      </c>
      <c r="E342" s="8">
        <v>93</v>
      </c>
      <c r="F342" s="8" t="s">
        <v>253</v>
      </c>
      <c r="G342" s="8">
        <v>351.87</v>
      </c>
      <c r="H342" s="8">
        <v>64</v>
      </c>
      <c r="I342" s="12">
        <v>35</v>
      </c>
      <c r="J342" s="13">
        <v>44287</v>
      </c>
      <c r="K342" s="20" t="s">
        <v>728</v>
      </c>
      <c r="L342" s="20" t="s">
        <v>876</v>
      </c>
      <c r="M342" s="20" t="s">
        <v>863</v>
      </c>
    </row>
    <row r="343" spans="1:13" x14ac:dyDescent="0.2">
      <c r="A343" s="1">
        <v>340</v>
      </c>
      <c r="C343" s="5" t="s">
        <v>181</v>
      </c>
      <c r="D343" s="6" t="s">
        <v>679</v>
      </c>
      <c r="E343" s="6">
        <v>281</v>
      </c>
      <c r="F343" s="6" t="s">
        <v>253</v>
      </c>
      <c r="G343" s="6">
        <v>351.87</v>
      </c>
      <c r="H343" s="6">
        <v>63</v>
      </c>
      <c r="I343" s="11">
        <v>35</v>
      </c>
      <c r="J343" s="36">
        <v>44287</v>
      </c>
      <c r="K343" s="20" t="s">
        <v>728</v>
      </c>
      <c r="L343" s="20" t="s">
        <v>876</v>
      </c>
      <c r="M343" s="20" t="s">
        <v>863</v>
      </c>
    </row>
    <row r="344" spans="1:13" x14ac:dyDescent="0.2">
      <c r="A344" s="1">
        <v>341</v>
      </c>
      <c r="C344" s="7" t="s">
        <v>172</v>
      </c>
      <c r="D344" s="8" t="s">
        <v>680</v>
      </c>
      <c r="E344" s="8">
        <v>299</v>
      </c>
      <c r="F344" s="8" t="s">
        <v>253</v>
      </c>
      <c r="G344" s="8">
        <v>351.87</v>
      </c>
      <c r="H344" s="8">
        <v>60</v>
      </c>
      <c r="I344" s="12">
        <v>35</v>
      </c>
      <c r="J344" s="13">
        <v>44287</v>
      </c>
      <c r="K344" s="20" t="s">
        <v>728</v>
      </c>
      <c r="L344" s="20" t="s">
        <v>876</v>
      </c>
      <c r="M344" s="20" t="s">
        <v>863</v>
      </c>
    </row>
    <row r="345" spans="1:13" x14ac:dyDescent="0.2">
      <c r="A345" s="1">
        <v>342</v>
      </c>
      <c r="C345" s="5" t="s">
        <v>747</v>
      </c>
      <c r="D345" s="6" t="s">
        <v>746</v>
      </c>
      <c r="E345" s="6">
        <v>390</v>
      </c>
      <c r="F345" s="6" t="s">
        <v>253</v>
      </c>
      <c r="G345" s="6">
        <v>351.87</v>
      </c>
      <c r="H345" s="6">
        <v>59</v>
      </c>
      <c r="I345" s="11">
        <v>35</v>
      </c>
      <c r="J345" s="36">
        <v>44287</v>
      </c>
      <c r="K345" s="20" t="s">
        <v>728</v>
      </c>
      <c r="L345" s="20" t="s">
        <v>876</v>
      </c>
      <c r="M345" s="20" t="s">
        <v>863</v>
      </c>
    </row>
    <row r="346" spans="1:13" x14ac:dyDescent="0.2">
      <c r="A346" s="1">
        <v>343</v>
      </c>
      <c r="C346" s="7" t="s">
        <v>167</v>
      </c>
      <c r="D346" s="8" t="s">
        <v>681</v>
      </c>
      <c r="E346" s="8">
        <v>405</v>
      </c>
      <c r="F346" s="8" t="s">
        <v>253</v>
      </c>
      <c r="G346" s="8">
        <v>351.87</v>
      </c>
      <c r="H346" s="8">
        <v>58</v>
      </c>
      <c r="I346" s="12">
        <v>36</v>
      </c>
      <c r="J346" s="13">
        <v>44287</v>
      </c>
      <c r="K346" s="20" t="s">
        <v>728</v>
      </c>
      <c r="L346" s="20" t="s">
        <v>876</v>
      </c>
      <c r="M346" s="20" t="s">
        <v>863</v>
      </c>
    </row>
    <row r="347" spans="1:13" x14ac:dyDescent="0.2">
      <c r="A347" s="1">
        <v>344</v>
      </c>
      <c r="C347" s="5" t="s">
        <v>185</v>
      </c>
      <c r="D347" s="6" t="s">
        <v>682</v>
      </c>
      <c r="E347" s="6">
        <v>678</v>
      </c>
      <c r="F347" s="6" t="s">
        <v>253</v>
      </c>
      <c r="G347" s="6">
        <v>351.87</v>
      </c>
      <c r="H347" s="6">
        <v>63</v>
      </c>
      <c r="I347" s="11">
        <v>35</v>
      </c>
      <c r="J347" s="36">
        <v>44287</v>
      </c>
      <c r="K347" s="20" t="s">
        <v>728</v>
      </c>
      <c r="L347" s="20" t="s">
        <v>876</v>
      </c>
      <c r="M347" s="20" t="s">
        <v>863</v>
      </c>
    </row>
    <row r="348" spans="1:13" x14ac:dyDescent="0.2">
      <c r="A348" s="1">
        <v>345</v>
      </c>
      <c r="C348" s="7" t="s">
        <v>5</v>
      </c>
      <c r="D348" s="8" t="s">
        <v>683</v>
      </c>
      <c r="E348" s="8">
        <v>767</v>
      </c>
      <c r="F348" s="8" t="s">
        <v>253</v>
      </c>
      <c r="G348" s="8">
        <v>351.87</v>
      </c>
      <c r="H348" s="8">
        <v>62</v>
      </c>
      <c r="I348" s="12">
        <v>31</v>
      </c>
      <c r="J348" s="13">
        <v>44287</v>
      </c>
      <c r="K348" s="20" t="s">
        <v>728</v>
      </c>
      <c r="L348" s="20" t="s">
        <v>876</v>
      </c>
      <c r="M348" s="20" t="s">
        <v>863</v>
      </c>
    </row>
    <row r="349" spans="1:13" x14ac:dyDescent="0.2">
      <c r="A349" s="1">
        <v>346</v>
      </c>
      <c r="C349" s="5" t="s">
        <v>177</v>
      </c>
      <c r="D349" s="6" t="s">
        <v>684</v>
      </c>
      <c r="E349" s="6">
        <v>833</v>
      </c>
      <c r="F349" s="6" t="s">
        <v>253</v>
      </c>
      <c r="G349" s="6">
        <v>351.87</v>
      </c>
      <c r="H349" s="6">
        <v>57</v>
      </c>
      <c r="I349" s="11">
        <v>34</v>
      </c>
      <c r="J349" s="36">
        <v>44287</v>
      </c>
      <c r="K349" s="20" t="s">
        <v>728</v>
      </c>
      <c r="L349" s="20" t="s">
        <v>876</v>
      </c>
      <c r="M349" s="20" t="s">
        <v>863</v>
      </c>
    </row>
    <row r="350" spans="1:13" x14ac:dyDescent="0.2">
      <c r="A350" s="1">
        <v>347</v>
      </c>
      <c r="C350" s="7" t="s">
        <v>179</v>
      </c>
      <c r="D350" s="8" t="s">
        <v>685</v>
      </c>
      <c r="E350" s="8">
        <v>881</v>
      </c>
      <c r="F350" s="8" t="s">
        <v>253</v>
      </c>
      <c r="G350" s="8">
        <v>351.87</v>
      </c>
      <c r="H350" s="8">
        <v>60</v>
      </c>
      <c r="I350" s="12">
        <v>31</v>
      </c>
      <c r="J350" s="13">
        <v>44287</v>
      </c>
      <c r="K350" s="20" t="s">
        <v>728</v>
      </c>
      <c r="L350" s="20" t="s">
        <v>876</v>
      </c>
      <c r="M350" s="20" t="s">
        <v>863</v>
      </c>
    </row>
    <row r="351" spans="1:13" x14ac:dyDescent="0.2">
      <c r="A351" s="1">
        <v>348</v>
      </c>
      <c r="C351" s="5" t="s">
        <v>173</v>
      </c>
      <c r="D351" s="6" t="s">
        <v>686</v>
      </c>
      <c r="E351" s="6">
        <v>1090</v>
      </c>
      <c r="F351" s="6" t="s">
        <v>253</v>
      </c>
      <c r="G351" s="6">
        <v>351.87</v>
      </c>
      <c r="H351" s="6">
        <v>57</v>
      </c>
      <c r="I351" s="11">
        <v>31</v>
      </c>
      <c r="J351" s="36">
        <v>44287</v>
      </c>
      <c r="K351" s="20" t="s">
        <v>728</v>
      </c>
      <c r="L351" s="20" t="s">
        <v>876</v>
      </c>
      <c r="M351" s="20" t="s">
        <v>863</v>
      </c>
    </row>
    <row r="352" spans="1:13" x14ac:dyDescent="0.2">
      <c r="A352" s="1">
        <v>349</v>
      </c>
      <c r="C352" s="7" t="s">
        <v>183</v>
      </c>
      <c r="D352" s="8" t="s">
        <v>687</v>
      </c>
      <c r="E352" s="8">
        <v>1365</v>
      </c>
      <c r="F352" s="8" t="s">
        <v>253</v>
      </c>
      <c r="G352" s="8">
        <v>351.87</v>
      </c>
      <c r="H352" s="8">
        <v>61</v>
      </c>
      <c r="I352" s="12">
        <v>31</v>
      </c>
      <c r="J352" s="13">
        <v>44287</v>
      </c>
      <c r="K352" s="20" t="s">
        <v>728</v>
      </c>
      <c r="L352" s="20" t="s">
        <v>876</v>
      </c>
      <c r="M352" s="20" t="s">
        <v>863</v>
      </c>
    </row>
    <row r="353" spans="1:13" x14ac:dyDescent="0.2">
      <c r="A353" s="1">
        <v>350</v>
      </c>
      <c r="C353" s="5" t="s">
        <v>745</v>
      </c>
      <c r="D353" s="6" t="s">
        <v>744</v>
      </c>
      <c r="E353" s="6">
        <v>1493</v>
      </c>
      <c r="F353" s="6" t="s">
        <v>253</v>
      </c>
      <c r="G353" s="6">
        <v>351.87</v>
      </c>
      <c r="H353" s="6">
        <v>58</v>
      </c>
      <c r="I353" s="11">
        <v>32</v>
      </c>
      <c r="J353" s="36">
        <v>44287</v>
      </c>
      <c r="K353" s="20" t="s">
        <v>728</v>
      </c>
      <c r="L353" s="20" t="s">
        <v>876</v>
      </c>
      <c r="M353" s="20" t="s">
        <v>863</v>
      </c>
    </row>
    <row r="354" spans="1:13" x14ac:dyDescent="0.2">
      <c r="A354" s="1">
        <v>351</v>
      </c>
      <c r="C354" s="7" t="s">
        <v>182</v>
      </c>
      <c r="D354" s="8" t="s">
        <v>688</v>
      </c>
      <c r="E354" s="8">
        <v>1543</v>
      </c>
      <c r="F354" s="8" t="s">
        <v>253</v>
      </c>
      <c r="G354" s="8">
        <v>351.87</v>
      </c>
      <c r="H354" s="8">
        <v>63</v>
      </c>
      <c r="I354" s="12">
        <v>31</v>
      </c>
      <c r="J354" s="13">
        <v>44287</v>
      </c>
      <c r="K354" s="20" t="s">
        <v>728</v>
      </c>
      <c r="L354" s="20" t="s">
        <v>876</v>
      </c>
      <c r="M354" s="20" t="s">
        <v>863</v>
      </c>
    </row>
    <row r="355" spans="1:13" x14ac:dyDescent="0.2">
      <c r="A355" s="1">
        <v>352</v>
      </c>
      <c r="C355" s="5" t="s">
        <v>171</v>
      </c>
      <c r="D355" s="6" t="s">
        <v>689</v>
      </c>
      <c r="E355" s="6">
        <v>1816</v>
      </c>
      <c r="F355" s="6" t="s">
        <v>253</v>
      </c>
      <c r="G355" s="6">
        <v>351.87</v>
      </c>
      <c r="H355" s="6">
        <v>62</v>
      </c>
      <c r="I355" s="11">
        <v>30</v>
      </c>
      <c r="J355" s="36">
        <v>44287</v>
      </c>
      <c r="K355" s="20" t="s">
        <v>728</v>
      </c>
      <c r="L355" s="20" t="s">
        <v>876</v>
      </c>
      <c r="M355" s="20" t="s">
        <v>863</v>
      </c>
    </row>
    <row r="356" spans="1:13" x14ac:dyDescent="0.2">
      <c r="A356" s="1">
        <v>353</v>
      </c>
      <c r="C356" s="7" t="s">
        <v>201</v>
      </c>
      <c r="D356" s="8" t="s">
        <v>690</v>
      </c>
      <c r="E356" s="8">
        <v>1890</v>
      </c>
      <c r="F356" s="8" t="s">
        <v>263</v>
      </c>
      <c r="G356" s="8">
        <v>240.34</v>
      </c>
      <c r="H356" s="8">
        <v>60</v>
      </c>
      <c r="I356" s="12">
        <v>30</v>
      </c>
      <c r="J356" s="13">
        <v>44287</v>
      </c>
      <c r="K356" s="20" t="s">
        <v>728</v>
      </c>
      <c r="L356" s="20" t="s">
        <v>876</v>
      </c>
      <c r="M356" s="20" t="s">
        <v>873</v>
      </c>
    </row>
    <row r="357" spans="1:13" x14ac:dyDescent="0.2">
      <c r="A357" s="1">
        <v>354</v>
      </c>
      <c r="C357" s="5" t="s">
        <v>743</v>
      </c>
      <c r="D357" s="6" t="s">
        <v>742</v>
      </c>
      <c r="E357" s="6">
        <v>2025</v>
      </c>
      <c r="F357" s="6" t="s">
        <v>263</v>
      </c>
      <c r="G357" s="6">
        <v>240.34</v>
      </c>
      <c r="H357" s="6">
        <v>57</v>
      </c>
      <c r="I357" s="11">
        <v>26</v>
      </c>
      <c r="J357" s="36">
        <v>44287</v>
      </c>
      <c r="K357" s="20" t="s">
        <v>728</v>
      </c>
      <c r="L357" s="20" t="s">
        <v>876</v>
      </c>
      <c r="M357" s="20" t="s">
        <v>873</v>
      </c>
    </row>
    <row r="358" spans="1:13" x14ac:dyDescent="0.2">
      <c r="A358" s="1">
        <v>355</v>
      </c>
      <c r="C358" s="7" t="s">
        <v>203</v>
      </c>
      <c r="D358" s="8" t="s">
        <v>691</v>
      </c>
      <c r="E358" s="8">
        <v>2154</v>
      </c>
      <c r="F358" s="8" t="s">
        <v>263</v>
      </c>
      <c r="G358" s="8">
        <v>240.34</v>
      </c>
      <c r="H358" s="8">
        <v>60</v>
      </c>
      <c r="I358" s="12">
        <v>29</v>
      </c>
      <c r="J358" s="13">
        <v>44287</v>
      </c>
      <c r="K358" s="20" t="s">
        <v>728</v>
      </c>
      <c r="L358" s="20" t="s">
        <v>876</v>
      </c>
      <c r="M358" s="20" t="s">
        <v>873</v>
      </c>
    </row>
    <row r="359" spans="1:13" x14ac:dyDescent="0.2">
      <c r="A359" s="1">
        <v>356</v>
      </c>
      <c r="C359" s="5" t="s">
        <v>294</v>
      </c>
      <c r="D359" s="6" t="s">
        <v>692</v>
      </c>
      <c r="E359" s="6">
        <v>2436</v>
      </c>
      <c r="F359" s="6" t="s">
        <v>263</v>
      </c>
      <c r="G359" s="6">
        <v>240.34</v>
      </c>
      <c r="H359" s="6">
        <v>61</v>
      </c>
      <c r="I359" s="11">
        <v>27</v>
      </c>
      <c r="J359" s="36">
        <v>44287</v>
      </c>
      <c r="K359" s="20" t="s">
        <v>728</v>
      </c>
      <c r="L359" s="20" t="s">
        <v>876</v>
      </c>
      <c r="M359" s="20" t="s">
        <v>873</v>
      </c>
    </row>
    <row r="360" spans="1:13" x14ac:dyDescent="0.2">
      <c r="A360" s="1">
        <v>357</v>
      </c>
      <c r="C360" s="7" t="s">
        <v>195</v>
      </c>
      <c r="D360" s="8" t="s">
        <v>693</v>
      </c>
      <c r="E360" s="8">
        <v>2703</v>
      </c>
      <c r="F360" s="8" t="s">
        <v>263</v>
      </c>
      <c r="G360" s="8">
        <v>240.34</v>
      </c>
      <c r="H360" s="8">
        <v>59</v>
      </c>
      <c r="I360" s="12">
        <v>26</v>
      </c>
      <c r="J360" s="13">
        <v>44287</v>
      </c>
      <c r="K360" s="20" t="s">
        <v>728</v>
      </c>
      <c r="L360" s="20" t="s">
        <v>876</v>
      </c>
      <c r="M360" s="20" t="s">
        <v>873</v>
      </c>
    </row>
    <row r="361" spans="1:13" x14ac:dyDescent="0.2">
      <c r="A361" s="1">
        <v>358</v>
      </c>
      <c r="C361" s="5" t="s">
        <v>376</v>
      </c>
      <c r="D361" s="6" t="s">
        <v>694</v>
      </c>
      <c r="E361" s="6">
        <v>3379</v>
      </c>
      <c r="F361" s="6" t="s">
        <v>263</v>
      </c>
      <c r="G361" s="6">
        <v>240.34</v>
      </c>
      <c r="H361" s="6">
        <v>59</v>
      </c>
      <c r="I361" s="11">
        <v>36</v>
      </c>
      <c r="J361" s="36">
        <v>44287</v>
      </c>
      <c r="K361" s="20" t="s">
        <v>728</v>
      </c>
      <c r="L361" s="20" t="s">
        <v>876</v>
      </c>
      <c r="M361" s="20" t="s">
        <v>873</v>
      </c>
    </row>
    <row r="362" spans="1:13" x14ac:dyDescent="0.2">
      <c r="A362" s="1">
        <v>359</v>
      </c>
      <c r="C362" s="7" t="s">
        <v>286</v>
      </c>
      <c r="D362" s="8" t="s">
        <v>695</v>
      </c>
      <c r="E362" s="8">
        <v>3729</v>
      </c>
      <c r="F362" s="8" t="s">
        <v>263</v>
      </c>
      <c r="G362" s="8">
        <v>240.34</v>
      </c>
      <c r="H362" s="8">
        <v>59</v>
      </c>
      <c r="I362" s="12">
        <v>24</v>
      </c>
      <c r="J362" s="13">
        <v>44287</v>
      </c>
      <c r="K362" s="20" t="s">
        <v>728</v>
      </c>
      <c r="L362" s="20" t="s">
        <v>876</v>
      </c>
      <c r="M362" s="20" t="s">
        <v>873</v>
      </c>
    </row>
    <row r="363" spans="1:13" x14ac:dyDescent="0.2">
      <c r="A363" s="1">
        <v>360</v>
      </c>
      <c r="C363" s="5" t="s">
        <v>741</v>
      </c>
      <c r="D363" s="6" t="s">
        <v>740</v>
      </c>
      <c r="E363" s="6">
        <v>4180</v>
      </c>
      <c r="F363" s="6" t="s">
        <v>263</v>
      </c>
      <c r="G363" s="6">
        <v>240.34</v>
      </c>
      <c r="H363" s="6">
        <v>57</v>
      </c>
      <c r="I363" s="11">
        <v>25</v>
      </c>
      <c r="J363" s="36">
        <v>44287</v>
      </c>
      <c r="K363" s="20" t="s">
        <v>728</v>
      </c>
      <c r="L363" s="20" t="s">
        <v>876</v>
      </c>
      <c r="M363" s="20" t="s">
        <v>873</v>
      </c>
    </row>
    <row r="364" spans="1:13" x14ac:dyDescent="0.2">
      <c r="A364" s="1">
        <v>361</v>
      </c>
      <c r="C364" s="7" t="s">
        <v>274</v>
      </c>
      <c r="D364" s="8" t="s">
        <v>697</v>
      </c>
      <c r="E364" s="8">
        <v>6258</v>
      </c>
      <c r="F364" s="8" t="s">
        <v>263</v>
      </c>
      <c r="G364" s="8">
        <v>240.34</v>
      </c>
      <c r="H364" s="8">
        <v>56</v>
      </c>
      <c r="I364" s="12">
        <v>22</v>
      </c>
      <c r="J364" s="13">
        <v>44287</v>
      </c>
      <c r="K364" s="20" t="s">
        <v>728</v>
      </c>
      <c r="L364" s="20" t="s">
        <v>876</v>
      </c>
      <c r="M364" s="20" t="s">
        <v>873</v>
      </c>
    </row>
    <row r="365" spans="1:13" x14ac:dyDescent="0.2">
      <c r="A365" s="1">
        <v>362</v>
      </c>
      <c r="C365" s="5" t="s">
        <v>739</v>
      </c>
      <c r="D365" s="6" t="s">
        <v>738</v>
      </c>
      <c r="E365" s="6">
        <v>6837</v>
      </c>
      <c r="F365" s="6" t="s">
        <v>263</v>
      </c>
      <c r="G365" s="6">
        <v>240.34</v>
      </c>
      <c r="H365" s="6">
        <v>58</v>
      </c>
      <c r="I365" s="11">
        <v>14</v>
      </c>
      <c r="J365" s="36">
        <v>44287</v>
      </c>
      <c r="K365" s="20" t="s">
        <v>728</v>
      </c>
      <c r="L365" s="20" t="s">
        <v>876</v>
      </c>
      <c r="M365" s="20" t="s">
        <v>873</v>
      </c>
    </row>
    <row r="366" spans="1:13" x14ac:dyDescent="0.2">
      <c r="A366" s="1">
        <v>363</v>
      </c>
      <c r="C366" s="7" t="s">
        <v>196</v>
      </c>
      <c r="D366" s="8" t="s">
        <v>698</v>
      </c>
      <c r="E366" s="8">
        <v>7119</v>
      </c>
      <c r="F366" s="8" t="s">
        <v>263</v>
      </c>
      <c r="G366" s="8">
        <v>240.34</v>
      </c>
      <c r="H366" s="8">
        <v>61</v>
      </c>
      <c r="I366" s="12">
        <v>21</v>
      </c>
      <c r="J366" s="13">
        <v>44287</v>
      </c>
      <c r="K366" s="20" t="s">
        <v>728</v>
      </c>
      <c r="L366" s="20" t="s">
        <v>876</v>
      </c>
      <c r="M366" s="20" t="s">
        <v>873</v>
      </c>
    </row>
  </sheetData>
  <autoFilter ref="C3:M366" xr:uid="{ABFA6E75-CFAC-460A-82DF-30EF7D1F2070}"/>
  <mergeCells count="4">
    <mergeCell ref="C1:J1"/>
    <mergeCell ref="O4:Y4"/>
    <mergeCell ref="O5:Y5"/>
    <mergeCell ref="O6:Y6"/>
  </mergeCells>
  <pageMargins left="0.7" right="0.7" top="0.75" bottom="0.75" header="0.3" footer="0.3"/>
  <pageSetup scale="78" fitToHeight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5329-A43D-4449-AEAB-3DFBD4DA3946}">
  <sheetPr>
    <pageSetUpPr fitToPage="1"/>
  </sheetPr>
  <dimension ref="A1:X366"/>
  <sheetViews>
    <sheetView workbookViewId="0">
      <selection activeCell="N4" sqref="N4:X4"/>
    </sheetView>
  </sheetViews>
  <sheetFormatPr defaultColWidth="8.85546875" defaultRowHeight="12.75" x14ac:dyDescent="0.2"/>
  <cols>
    <col min="1" max="1" width="6.5703125" style="1" customWidth="1"/>
    <col min="2" max="2" width="9.7109375" style="6" customWidth="1"/>
    <col min="3" max="3" width="21.85546875" style="6" bestFit="1" customWidth="1"/>
    <col min="4" max="4" width="8.5703125" style="9" customWidth="1"/>
    <col min="5" max="5" width="15.5703125" style="9" customWidth="1"/>
    <col min="6" max="6" width="14.5703125" style="10" customWidth="1"/>
    <col min="7" max="7" width="16.42578125" style="1" customWidth="1"/>
    <col min="8" max="8" width="17.7109375" style="16" customWidth="1"/>
    <col min="9" max="9" width="10.5703125" style="1" customWidth="1"/>
    <col min="10" max="12" width="9.140625" style="1" customWidth="1"/>
    <col min="13" max="13" width="2" style="1" customWidth="1"/>
    <col min="14" max="24" width="5.7109375" style="1" customWidth="1"/>
    <col min="25" max="31" width="9.140625" style="1" customWidth="1"/>
    <col min="32" max="16384" width="8.85546875" style="1"/>
  </cols>
  <sheetData>
    <row r="1" spans="1:24" ht="40.9" customHeight="1" x14ac:dyDescent="0.2">
      <c r="A1" s="2"/>
      <c r="B1" s="39" t="s">
        <v>270</v>
      </c>
      <c r="C1" s="39"/>
      <c r="D1" s="39"/>
      <c r="E1" s="39"/>
      <c r="F1" s="39"/>
      <c r="G1" s="39"/>
      <c r="H1" s="39"/>
      <c r="I1" s="39"/>
      <c r="J1" s="14"/>
      <c r="K1" s="14"/>
      <c r="L1" s="14"/>
    </row>
    <row r="3" spans="1:24" ht="43.5" customHeight="1" x14ac:dyDescent="0.2">
      <c r="A3" s="35" t="s">
        <v>735</v>
      </c>
      <c r="B3" s="2" t="s">
        <v>0</v>
      </c>
      <c r="C3" s="2" t="s">
        <v>1</v>
      </c>
      <c r="D3" s="2" t="s">
        <v>2</v>
      </c>
      <c r="E3" s="3" t="s">
        <v>265</v>
      </c>
      <c r="F3" s="3" t="s">
        <v>266</v>
      </c>
      <c r="G3" s="3" t="s">
        <v>267</v>
      </c>
      <c r="H3" s="15" t="s">
        <v>269</v>
      </c>
      <c r="I3" s="4" t="s">
        <v>268</v>
      </c>
      <c r="J3" s="33" t="s">
        <v>734</v>
      </c>
      <c r="K3" s="33" t="s">
        <v>733</v>
      </c>
      <c r="L3" s="33" t="s">
        <v>732</v>
      </c>
    </row>
    <row r="4" spans="1:24" x14ac:dyDescent="0.2">
      <c r="A4" s="1">
        <v>1</v>
      </c>
      <c r="B4" s="7" t="s">
        <v>336</v>
      </c>
      <c r="C4" s="8" t="s">
        <v>386</v>
      </c>
      <c r="D4" s="8">
        <v>855</v>
      </c>
      <c r="E4" s="8" t="s">
        <v>225</v>
      </c>
      <c r="F4" s="8">
        <v>281.66000000000003</v>
      </c>
      <c r="G4" s="8">
        <v>61</v>
      </c>
      <c r="H4" s="12">
        <v>34</v>
      </c>
      <c r="I4" s="13">
        <v>44134</v>
      </c>
      <c r="J4" s="20" t="s">
        <v>723</v>
      </c>
      <c r="K4" s="20" t="s">
        <v>862</v>
      </c>
      <c r="L4" s="20" t="s">
        <v>863</v>
      </c>
      <c r="N4" s="41" t="s">
        <v>737</v>
      </c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x14ac:dyDescent="0.2">
      <c r="A5" s="1">
        <v>2</v>
      </c>
      <c r="B5" s="17" t="s">
        <v>54</v>
      </c>
      <c r="C5" s="18" t="s">
        <v>387</v>
      </c>
      <c r="D5" s="18">
        <v>865</v>
      </c>
      <c r="E5" s="18" t="s">
        <v>225</v>
      </c>
      <c r="F5" s="18">
        <v>281.66000000000003</v>
      </c>
      <c r="G5" s="18">
        <v>60</v>
      </c>
      <c r="H5" s="19">
        <v>37</v>
      </c>
      <c r="I5" s="20">
        <v>44134</v>
      </c>
      <c r="J5" s="20" t="s">
        <v>723</v>
      </c>
      <c r="K5" s="20" t="s">
        <v>862</v>
      </c>
      <c r="L5" s="20" t="s">
        <v>863</v>
      </c>
      <c r="N5" s="32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x14ac:dyDescent="0.2">
      <c r="A6" s="1">
        <v>3</v>
      </c>
      <c r="B6" s="7" t="s">
        <v>288</v>
      </c>
      <c r="C6" s="8" t="s">
        <v>388</v>
      </c>
      <c r="D6" s="8">
        <v>1663</v>
      </c>
      <c r="E6" s="8" t="s">
        <v>225</v>
      </c>
      <c r="F6" s="8">
        <v>281.66000000000003</v>
      </c>
      <c r="G6" s="8">
        <v>60</v>
      </c>
      <c r="H6" s="12">
        <v>31</v>
      </c>
      <c r="I6" s="13">
        <v>44134</v>
      </c>
      <c r="J6" s="20" t="s">
        <v>723</v>
      </c>
      <c r="K6" s="20" t="s">
        <v>862</v>
      </c>
      <c r="L6" s="20" t="s">
        <v>863</v>
      </c>
      <c r="N6" s="32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">
      <c r="A7" s="1">
        <v>4</v>
      </c>
      <c r="B7" s="17" t="s">
        <v>63</v>
      </c>
      <c r="C7" s="18" t="s">
        <v>389</v>
      </c>
      <c r="D7" s="18">
        <v>2637</v>
      </c>
      <c r="E7" s="18" t="s">
        <v>225</v>
      </c>
      <c r="F7" s="18">
        <v>281.66000000000003</v>
      </c>
      <c r="G7" s="18">
        <v>60</v>
      </c>
      <c r="H7" s="19">
        <v>30</v>
      </c>
      <c r="I7" s="20">
        <v>44134</v>
      </c>
      <c r="J7" s="20" t="s">
        <v>723</v>
      </c>
      <c r="K7" s="20" t="s">
        <v>862</v>
      </c>
      <c r="L7" s="20" t="s">
        <v>863</v>
      </c>
      <c r="N7" s="28" t="s">
        <v>730</v>
      </c>
      <c r="O7" s="28" t="s">
        <v>729</v>
      </c>
      <c r="P7" s="28" t="s">
        <v>728</v>
      </c>
      <c r="Q7" s="28" t="s">
        <v>727</v>
      </c>
      <c r="R7" s="28" t="s">
        <v>726</v>
      </c>
      <c r="S7" s="28" t="s">
        <v>725</v>
      </c>
      <c r="T7" s="28" t="s">
        <v>724</v>
      </c>
      <c r="U7" s="28" t="s">
        <v>723</v>
      </c>
      <c r="V7" s="28" t="s">
        <v>722</v>
      </c>
      <c r="W7" s="28" t="s">
        <v>721</v>
      </c>
      <c r="X7" s="26" t="s">
        <v>709</v>
      </c>
    </row>
    <row r="8" spans="1:24" x14ac:dyDescent="0.2">
      <c r="A8" s="1">
        <v>5</v>
      </c>
      <c r="B8" s="7" t="s">
        <v>73</v>
      </c>
      <c r="C8" s="8" t="s">
        <v>390</v>
      </c>
      <c r="D8" s="8">
        <v>5053</v>
      </c>
      <c r="E8" s="8" t="s">
        <v>225</v>
      </c>
      <c r="F8" s="8">
        <v>281.66000000000003</v>
      </c>
      <c r="G8" s="8">
        <v>57</v>
      </c>
      <c r="H8" s="12">
        <v>21</v>
      </c>
      <c r="I8" s="13">
        <v>44134</v>
      </c>
      <c r="J8" s="20" t="s">
        <v>723</v>
      </c>
      <c r="K8" s="20" t="s">
        <v>862</v>
      </c>
      <c r="L8" s="20" t="s">
        <v>863</v>
      </c>
      <c r="N8" s="30">
        <v>1</v>
      </c>
      <c r="O8" s="30">
        <v>2</v>
      </c>
      <c r="P8" s="30">
        <v>3</v>
      </c>
      <c r="Q8" s="30">
        <v>4</v>
      </c>
      <c r="R8" s="30">
        <v>5</v>
      </c>
      <c r="S8" s="30">
        <v>6</v>
      </c>
      <c r="T8" s="30">
        <v>7</v>
      </c>
      <c r="U8" s="30">
        <v>8</v>
      </c>
      <c r="V8" s="30">
        <v>9</v>
      </c>
      <c r="W8" s="30">
        <v>10</v>
      </c>
      <c r="X8" s="30">
        <v>11</v>
      </c>
    </row>
    <row r="9" spans="1:24" x14ac:dyDescent="0.2">
      <c r="A9" s="1">
        <v>6</v>
      </c>
      <c r="B9" s="17" t="s">
        <v>29</v>
      </c>
      <c r="C9" s="18" t="s">
        <v>391</v>
      </c>
      <c r="D9" s="18">
        <v>2377</v>
      </c>
      <c r="E9" s="18" t="s">
        <v>212</v>
      </c>
      <c r="F9" s="18">
        <v>277.26</v>
      </c>
      <c r="G9" s="18">
        <v>62</v>
      </c>
      <c r="H9" s="19">
        <v>28</v>
      </c>
      <c r="I9" s="20">
        <v>44134</v>
      </c>
      <c r="J9" s="20" t="s">
        <v>722</v>
      </c>
      <c r="K9" s="20" t="s">
        <v>872</v>
      </c>
      <c r="L9" s="20" t="s">
        <v>863</v>
      </c>
      <c r="N9" s="28" t="s">
        <v>720</v>
      </c>
      <c r="O9" s="29"/>
      <c r="P9" s="29">
        <f>COUNTIFS($J:$J,"SFO",$K:$K,"787",$L:$L,"CA")</f>
        <v>12</v>
      </c>
      <c r="Q9" s="29">
        <f>COUNTIFS($J:$J,"LAX",$K:$K,"787",$L:$L,"CA")</f>
        <v>3</v>
      </c>
      <c r="R9" s="29">
        <f>COUNTIFS($J:$J,"DEN",$K:$K,"787",$L:$L,"CA")</f>
        <v>4</v>
      </c>
      <c r="S9" s="29">
        <f>COUNTIFS($J:$J,"IAH",$K:$K,"787",$L:$L,"CA")</f>
        <v>1</v>
      </c>
      <c r="T9" s="29">
        <f>COUNTIFS($J:$J,"ORD",$K:$K,"787",$L:$L,"CA")</f>
        <v>4</v>
      </c>
      <c r="U9" s="29"/>
      <c r="V9" s="29">
        <f>COUNTIFS($J:$J,"DCA",$K:$K,"787",$L:$L,"CA")</f>
        <v>4</v>
      </c>
      <c r="W9" s="29">
        <f>COUNTIFS($J:$J,"EWR",$K:$K,"787",$L:$L,"CA")</f>
        <v>4</v>
      </c>
      <c r="X9" s="26">
        <f t="shared" ref="X9:X18" si="0">SUM(O9:W9)</f>
        <v>32</v>
      </c>
    </row>
    <row r="10" spans="1:24" x14ac:dyDescent="0.2">
      <c r="A10" s="1">
        <v>7</v>
      </c>
      <c r="B10" s="7" t="s">
        <v>309</v>
      </c>
      <c r="C10" s="8" t="s">
        <v>392</v>
      </c>
      <c r="D10" s="8">
        <v>8207</v>
      </c>
      <c r="E10" s="8" t="s">
        <v>384</v>
      </c>
      <c r="F10" s="8">
        <v>240.34</v>
      </c>
      <c r="G10" s="8">
        <v>53</v>
      </c>
      <c r="H10" s="12">
        <v>13</v>
      </c>
      <c r="I10" s="13">
        <v>44134</v>
      </c>
      <c r="J10" s="20" t="s">
        <v>722</v>
      </c>
      <c r="K10" s="20" t="s">
        <v>872</v>
      </c>
      <c r="L10" s="20" t="s">
        <v>873</v>
      </c>
      <c r="N10" s="28" t="s">
        <v>719</v>
      </c>
      <c r="O10" s="27"/>
      <c r="P10" s="27">
        <f>COUNTIFS($J:$J,"SFO",$K:$K,"787",$L:$L,"FO")</f>
        <v>9</v>
      </c>
      <c r="Q10" s="27">
        <f>COUNTIFS($J:$J,"LAX",$K:$K,"787",$L:$L,"FO")</f>
        <v>4</v>
      </c>
      <c r="R10" s="27">
        <f>COUNTIFS($J:$J,"DEN",$K:$K,"787",$L:$L,"FO")</f>
        <v>5</v>
      </c>
      <c r="S10" s="27">
        <f>COUNTIFS($J:$J,"IAH",$K:$K,"787",$L:$L,"FO")</f>
        <v>0</v>
      </c>
      <c r="T10" s="27">
        <f>COUNTIFS($J:$J,"ORD",$K:$K,"787",$L:$L,"FO")</f>
        <v>5</v>
      </c>
      <c r="U10" s="27"/>
      <c r="V10" s="27">
        <f>COUNTIFS($J:$J,"DCA",$K:$K,"787",$L:$L,"FO")</f>
        <v>2</v>
      </c>
      <c r="W10" s="27">
        <f>COUNTIFS($J:$J,"EWR",$K:$K,"787",$L:$L,"FO")</f>
        <v>3</v>
      </c>
      <c r="X10" s="26">
        <f t="shared" si="0"/>
        <v>28</v>
      </c>
    </row>
    <row r="11" spans="1:24" x14ac:dyDescent="0.2">
      <c r="A11" s="1">
        <v>8</v>
      </c>
      <c r="B11" s="17" t="s">
        <v>287</v>
      </c>
      <c r="C11" s="18" t="s">
        <v>393</v>
      </c>
      <c r="D11" s="18">
        <v>1717</v>
      </c>
      <c r="E11" s="18" t="s">
        <v>224</v>
      </c>
      <c r="F11" s="18">
        <v>281.66000000000003</v>
      </c>
      <c r="G11" s="18">
        <v>60</v>
      </c>
      <c r="H11" s="19">
        <v>30</v>
      </c>
      <c r="I11" s="20">
        <v>44134</v>
      </c>
      <c r="J11" s="20" t="s">
        <v>722</v>
      </c>
      <c r="K11" s="20" t="s">
        <v>862</v>
      </c>
      <c r="L11" s="20" t="s">
        <v>863</v>
      </c>
      <c r="N11" s="28" t="s">
        <v>717</v>
      </c>
      <c r="O11" s="29"/>
      <c r="P11" s="29">
        <f>COUNTIFS($J:$J,"SFO",$K:$K,"777",$L:$L,"CA")</f>
        <v>19</v>
      </c>
      <c r="Q11" s="29"/>
      <c r="R11" s="29"/>
      <c r="S11" s="29">
        <f>COUNTIFS($J:$J,"IAH",$K:$K,"777",$L:$L,"CA")</f>
        <v>4</v>
      </c>
      <c r="T11" s="29">
        <f>COUNTIFS($J:$J,"ORD",$K:$K,"777",$L:$L,"CA")</f>
        <v>4</v>
      </c>
      <c r="U11" s="29"/>
      <c r="V11" s="29">
        <f>COUNTIFS($J:$J,"DCA",$K:$K,"777",$L:$L,"CA")</f>
        <v>2</v>
      </c>
      <c r="W11" s="29">
        <f>COUNTIFS($J:$J,"EWR",$K:$K,"777",$L:$L,"CA")</f>
        <v>12</v>
      </c>
      <c r="X11" s="26">
        <f t="shared" si="0"/>
        <v>41</v>
      </c>
    </row>
    <row r="12" spans="1:24" x14ac:dyDescent="0.2">
      <c r="A12" s="1">
        <v>9</v>
      </c>
      <c r="B12" s="7" t="s">
        <v>82</v>
      </c>
      <c r="C12" s="8" t="s">
        <v>394</v>
      </c>
      <c r="D12" s="8">
        <v>2081</v>
      </c>
      <c r="E12" s="8" t="s">
        <v>224</v>
      </c>
      <c r="F12" s="8">
        <v>281.66000000000003</v>
      </c>
      <c r="G12" s="8">
        <v>62</v>
      </c>
      <c r="H12" s="12">
        <v>30</v>
      </c>
      <c r="I12" s="13">
        <v>44134</v>
      </c>
      <c r="J12" s="20" t="s">
        <v>722</v>
      </c>
      <c r="K12" s="20" t="s">
        <v>862</v>
      </c>
      <c r="L12" s="20" t="s">
        <v>863</v>
      </c>
      <c r="N12" s="28" t="s">
        <v>716</v>
      </c>
      <c r="O12" s="27"/>
      <c r="P12" s="27">
        <f>COUNTIFS($J:$J,"SFO",$K:$K,"777",$L:$L,"FO")</f>
        <v>12</v>
      </c>
      <c r="Q12" s="27"/>
      <c r="R12" s="27"/>
      <c r="S12" s="27">
        <f>COUNTIFS($J:$J,"IAH",$K:$K,"777",$L:$L,"FO")</f>
        <v>5</v>
      </c>
      <c r="T12" s="27">
        <f>COUNTIFS($J:$J,"ORD",$K:$K,"777",$L:$L,"FO")</f>
        <v>3</v>
      </c>
      <c r="U12" s="27"/>
      <c r="V12" s="27">
        <f>COUNTIFS($J:$J,"DCA",$K:$K,"777",$L:$L,"FO")</f>
        <v>3</v>
      </c>
      <c r="W12" s="27">
        <f>COUNTIFS($J:$J,"EWR",$K:$K,"777",$L:$L,"FO")</f>
        <v>16</v>
      </c>
      <c r="X12" s="26">
        <f t="shared" si="0"/>
        <v>39</v>
      </c>
    </row>
    <row r="13" spans="1:24" x14ac:dyDescent="0.2">
      <c r="A13" s="1">
        <v>10</v>
      </c>
      <c r="B13" s="17" t="s">
        <v>53</v>
      </c>
      <c r="C13" s="18" t="s">
        <v>395</v>
      </c>
      <c r="D13" s="18">
        <v>3135</v>
      </c>
      <c r="E13" s="18" t="s">
        <v>224</v>
      </c>
      <c r="F13" s="18">
        <v>281.66000000000003</v>
      </c>
      <c r="G13" s="18">
        <v>60</v>
      </c>
      <c r="H13" s="19">
        <v>25</v>
      </c>
      <c r="I13" s="20">
        <v>44134</v>
      </c>
      <c r="J13" s="20" t="s">
        <v>722</v>
      </c>
      <c r="K13" s="20" t="s">
        <v>862</v>
      </c>
      <c r="L13" s="20" t="s">
        <v>863</v>
      </c>
      <c r="N13" s="28" t="s">
        <v>715</v>
      </c>
      <c r="O13" s="29"/>
      <c r="P13" s="29">
        <f>COUNTIFS($J:$J,"SFO",$K:$K,"756",$L:$L,"CA")</f>
        <v>1</v>
      </c>
      <c r="Q13" s="29">
        <f>COUNTIFS($J:$J,"LAX",$K:$K,"756",$L:$L,"CA")</f>
        <v>3</v>
      </c>
      <c r="R13" s="29">
        <f>COUNTIFS($J:$J,"DEN",$K:$K,"756",$L:$L,"CA")</f>
        <v>0</v>
      </c>
      <c r="S13" s="29">
        <f>COUNTIFS($J:$J,"IAH",$K:$K,"756",$L:$L,"CA")</f>
        <v>1</v>
      </c>
      <c r="T13" s="29">
        <f>COUNTIFS($J:$J,"ORD",$K:$K,"756",$L:$L,"CA")</f>
        <v>5</v>
      </c>
      <c r="U13" s="29"/>
      <c r="V13" s="29">
        <f>COUNTIFS($J:$J,"DCA",$K:$K,"756",$L:$L,"CA")</f>
        <v>6</v>
      </c>
      <c r="W13" s="29">
        <f>COUNTIFS($J:$J,"EWR",$K:$K,"756",$L:$L,"CA")</f>
        <v>8</v>
      </c>
      <c r="X13" s="26">
        <f t="shared" si="0"/>
        <v>24</v>
      </c>
    </row>
    <row r="14" spans="1:24" x14ac:dyDescent="0.2">
      <c r="A14" s="1">
        <v>11</v>
      </c>
      <c r="B14" s="7" t="s">
        <v>74</v>
      </c>
      <c r="C14" s="8" t="s">
        <v>396</v>
      </c>
      <c r="D14" s="8">
        <v>3709</v>
      </c>
      <c r="E14" s="8" t="s">
        <v>224</v>
      </c>
      <c r="F14" s="8">
        <v>281.66000000000003</v>
      </c>
      <c r="G14" s="8">
        <v>56</v>
      </c>
      <c r="H14" s="12">
        <v>22</v>
      </c>
      <c r="I14" s="13">
        <v>44134</v>
      </c>
      <c r="J14" s="20" t="s">
        <v>722</v>
      </c>
      <c r="K14" s="20" t="s">
        <v>862</v>
      </c>
      <c r="L14" s="20" t="s">
        <v>863</v>
      </c>
      <c r="N14" s="28" t="s">
        <v>714</v>
      </c>
      <c r="O14" s="27"/>
      <c r="P14" s="27">
        <f>COUNTIFS($J:$J,"SFO",$K:$K,"756",$L:$L,"FO")</f>
        <v>1</v>
      </c>
      <c r="Q14" s="27">
        <f>COUNTIFS($J:$J,"LAX",$K:$K,"756",$L:$L,"FO")</f>
        <v>1</v>
      </c>
      <c r="R14" s="27">
        <f>COUNTIFS($J:$J,"DEN",$K:$K,"756",$L:$L,"FO")</f>
        <v>1</v>
      </c>
      <c r="S14" s="27">
        <f>COUNTIFS($J:$J,"IAH",$K:$K,"756",$L:$L,"FO")</f>
        <v>1</v>
      </c>
      <c r="T14" s="27">
        <f>COUNTIFS($J:$J,"ORD",$K:$K,"756",$L:$L,"FO")</f>
        <v>1</v>
      </c>
      <c r="U14" s="27"/>
      <c r="V14" s="27">
        <f>COUNTIFS($J:$J,"DCA",$K:$K,"756",$L:$L,"FO")</f>
        <v>3</v>
      </c>
      <c r="W14" s="27">
        <f>COUNTIFS($J:$J,"EWR",$K:$K,"756",$L:$L,"FO")</f>
        <v>8</v>
      </c>
      <c r="X14" s="26">
        <f t="shared" si="0"/>
        <v>16</v>
      </c>
    </row>
    <row r="15" spans="1:24" x14ac:dyDescent="0.2">
      <c r="A15" s="1">
        <v>12</v>
      </c>
      <c r="B15" s="17" t="s">
        <v>59</v>
      </c>
      <c r="C15" s="18" t="s">
        <v>397</v>
      </c>
      <c r="D15" s="18">
        <v>7185</v>
      </c>
      <c r="E15" s="18" t="s">
        <v>224</v>
      </c>
      <c r="F15" s="18">
        <v>281.66000000000003</v>
      </c>
      <c r="G15" s="18">
        <v>58</v>
      </c>
      <c r="H15" s="19">
        <v>21</v>
      </c>
      <c r="I15" s="20">
        <v>44134</v>
      </c>
      <c r="J15" s="20" t="s">
        <v>722</v>
      </c>
      <c r="K15" s="20" t="s">
        <v>862</v>
      </c>
      <c r="L15" s="20" t="s">
        <v>863</v>
      </c>
      <c r="N15" s="28" t="s">
        <v>713</v>
      </c>
      <c r="O15" s="29">
        <f>COUNTIFS($J:$J,"GUM",$K:$K,"737",$L:$L,"CA")</f>
        <v>3</v>
      </c>
      <c r="P15" s="29">
        <f>COUNTIFS($J:$J,"SFO",$K:$K,"737",$L:$L,"CA")</f>
        <v>10</v>
      </c>
      <c r="Q15" s="29">
        <f>COUNTIFS($J:$J,"LAX",$K:$K,"737",$L:$L,"CA")</f>
        <v>4</v>
      </c>
      <c r="R15" s="29">
        <f>COUNTIFS($J:$J,"DEN",$K:$K,"737",$L:$L,"CA")</f>
        <v>8</v>
      </c>
      <c r="S15" s="29">
        <f>COUNTIFS($J:$J,"IAH",$K:$K,"737",$L:$L,"CA")</f>
        <v>14</v>
      </c>
      <c r="T15" s="29">
        <f>COUNTIFS($J:$J,"ORD",$K:$K,"737",$L:$L,"CA")</f>
        <v>6</v>
      </c>
      <c r="U15" s="29">
        <f>COUNTIFS($J:$J,"CLE",$K:$K,"737",$L:$L,"CA")</f>
        <v>5</v>
      </c>
      <c r="V15" s="29">
        <f>COUNTIFS($J:$J,"DCA",$K:$K,"737",$L:$L,"CA")</f>
        <v>5</v>
      </c>
      <c r="W15" s="29">
        <f>COUNTIFS($J:$J,"EWR",$K:$K,"737",$L:$L,"CA")</f>
        <v>7</v>
      </c>
      <c r="X15" s="26">
        <f t="shared" si="0"/>
        <v>62</v>
      </c>
    </row>
    <row r="16" spans="1:24" x14ac:dyDescent="0.2">
      <c r="A16" s="1">
        <v>13</v>
      </c>
      <c r="B16" s="7" t="s">
        <v>342</v>
      </c>
      <c r="C16" s="8" t="s">
        <v>398</v>
      </c>
      <c r="D16" s="8">
        <v>1676</v>
      </c>
      <c r="E16" s="8" t="s">
        <v>237</v>
      </c>
      <c r="F16" s="8">
        <v>351.87</v>
      </c>
      <c r="G16" s="8">
        <v>61</v>
      </c>
      <c r="H16" s="12">
        <v>30</v>
      </c>
      <c r="I16" s="13">
        <v>44134</v>
      </c>
      <c r="J16" s="20" t="s">
        <v>722</v>
      </c>
      <c r="K16" s="20" t="s">
        <v>874</v>
      </c>
      <c r="L16" s="20" t="s">
        <v>863</v>
      </c>
      <c r="N16" s="28" t="s">
        <v>712</v>
      </c>
      <c r="O16" s="27">
        <f>COUNTIFS($J:$J,"GUM",$K:$K,"737",$L:$L,"FO")</f>
        <v>0</v>
      </c>
      <c r="P16" s="27">
        <f>COUNTIFS($J:$J,"SFO",$K:$K,"737",$L:$L,"FO")</f>
        <v>1</v>
      </c>
      <c r="Q16" s="27">
        <f>COUNTIFS($J:$J,"LAX",$K:$K,"737",$L:$L,"FO")</f>
        <v>3</v>
      </c>
      <c r="R16" s="27">
        <f>COUNTIFS($J:$J,"DEN",$K:$K,"737",$L:$L,"FO")</f>
        <v>4</v>
      </c>
      <c r="S16" s="27">
        <f>COUNTIFS($J:$J,"IAH",$K:$K,"737",$L:$L,"FO")</f>
        <v>4</v>
      </c>
      <c r="T16" s="27">
        <f>COUNTIFS($J:$J,"ORD",$K:$K,"737",$L:$L,"FO")</f>
        <v>3</v>
      </c>
      <c r="U16" s="27">
        <f>COUNTIFS($J:$J,"CLE",$K:$K,"737",$L:$L,"FO")</f>
        <v>0</v>
      </c>
      <c r="V16" s="27">
        <f>COUNTIFS($J:$J,"DCA",$K:$K,"737",$L:$L,"FO")</f>
        <v>0</v>
      </c>
      <c r="W16" s="27">
        <f>COUNTIFS($J:$J,"EWR",$K:$K,"737",$L:$L,"FO")</f>
        <v>2</v>
      </c>
      <c r="X16" s="26">
        <f t="shared" si="0"/>
        <v>17</v>
      </c>
    </row>
    <row r="17" spans="1:24" x14ac:dyDescent="0.2">
      <c r="A17" s="1">
        <v>14</v>
      </c>
      <c r="B17" s="17" t="s">
        <v>355</v>
      </c>
      <c r="C17" s="18" t="s">
        <v>399</v>
      </c>
      <c r="D17" s="18">
        <v>1866</v>
      </c>
      <c r="E17" s="18" t="s">
        <v>237</v>
      </c>
      <c r="F17" s="18">
        <v>351.87</v>
      </c>
      <c r="G17" s="18">
        <v>60</v>
      </c>
      <c r="H17" s="19">
        <v>30</v>
      </c>
      <c r="I17" s="20">
        <v>44134</v>
      </c>
      <c r="J17" s="20" t="s">
        <v>722</v>
      </c>
      <c r="K17" s="20" t="s">
        <v>874</v>
      </c>
      <c r="L17" s="20" t="s">
        <v>863</v>
      </c>
      <c r="N17" s="28" t="s">
        <v>711</v>
      </c>
      <c r="O17" s="29"/>
      <c r="P17" s="29">
        <f>COUNTIFS($J:$J,"SFO",$K:$K,"320",$L:$L,"CA")</f>
        <v>7</v>
      </c>
      <c r="Q17" s="29">
        <f>COUNTIFS($J:$J,"LAX",$K:$K,"320",$L:$L,"CA")</f>
        <v>2</v>
      </c>
      <c r="R17" s="29">
        <f>COUNTIFS($J:$J,"DEN",$K:$K,"320",$L:$L,"CA")</f>
        <v>11</v>
      </c>
      <c r="S17" s="29">
        <f>COUNTIFS($J:$J,"IAH",$K:$K,"320",$L:$L,"CA")</f>
        <v>8</v>
      </c>
      <c r="T17" s="29">
        <f>COUNTIFS($J:$J,"ORD",$K:$K,"320",$L:$L,"CA")</f>
        <v>9</v>
      </c>
      <c r="U17" s="29"/>
      <c r="V17" s="29">
        <f>COUNTIFS($J:$J,"DCA",$K:$K,"320",$L:$L,"CA")</f>
        <v>1</v>
      </c>
      <c r="W17" s="29">
        <f>COUNTIFS($J:$J,"EWR",$K:$K,"320",$L:$L,"CA")</f>
        <v>3</v>
      </c>
      <c r="X17" s="26">
        <f t="shared" si="0"/>
        <v>41</v>
      </c>
    </row>
    <row r="18" spans="1:24" ht="13.5" thickBot="1" x14ac:dyDescent="0.25">
      <c r="A18" s="1">
        <v>15</v>
      </c>
      <c r="B18" s="7" t="s">
        <v>331</v>
      </c>
      <c r="C18" s="8" t="s">
        <v>400</v>
      </c>
      <c r="D18" s="8">
        <v>2339</v>
      </c>
      <c r="E18" s="8" t="s">
        <v>237</v>
      </c>
      <c r="F18" s="8">
        <v>289.45999999999998</v>
      </c>
      <c r="G18" s="8">
        <v>61</v>
      </c>
      <c r="H18" s="12">
        <v>28</v>
      </c>
      <c r="I18" s="13">
        <v>44134</v>
      </c>
      <c r="J18" s="20" t="s">
        <v>722</v>
      </c>
      <c r="K18" s="20" t="s">
        <v>874</v>
      </c>
      <c r="L18" s="20" t="s">
        <v>863</v>
      </c>
      <c r="N18" s="28" t="s">
        <v>710</v>
      </c>
      <c r="O18" s="27"/>
      <c r="P18" s="27">
        <f>COUNTIFS($J:$J,"SFO",$K:$K,"320",$L:$L,"FO")</f>
        <v>1</v>
      </c>
      <c r="Q18" s="27">
        <f>COUNTIFS($J:$J,"LAX",$K:$K,"320",$L:$L,"FO")</f>
        <v>2</v>
      </c>
      <c r="R18" s="27">
        <f>COUNTIFS($J:$J,"DEN",$K:$K,"320",$L:$L,"FO")</f>
        <v>3</v>
      </c>
      <c r="S18" s="27">
        <f>COUNTIFS($J:$J,"IAH",$K:$K,"320",$L:$L,"FO")</f>
        <v>2</v>
      </c>
      <c r="T18" s="27">
        <f>COUNTIFS($J:$J,"ORD",$K:$K,"320",$L:$L,"FO")</f>
        <v>4</v>
      </c>
      <c r="U18" s="27"/>
      <c r="V18" s="27">
        <f>COUNTIFS($J:$J,"DCA",$K:$K,"320",$L:$L,"FO")</f>
        <v>1</v>
      </c>
      <c r="W18" s="27">
        <f>COUNTIFS($J:$J,"EWR",$K:$K,"320",$L:$L,"FO")</f>
        <v>0</v>
      </c>
      <c r="X18" s="26">
        <f t="shared" si="0"/>
        <v>13</v>
      </c>
    </row>
    <row r="19" spans="1:24" ht="13.5" thickBot="1" x14ac:dyDescent="0.25">
      <c r="A19" s="1">
        <v>16</v>
      </c>
      <c r="B19" s="17" t="s">
        <v>328</v>
      </c>
      <c r="C19" s="18" t="s">
        <v>401</v>
      </c>
      <c r="D19" s="18">
        <v>2447</v>
      </c>
      <c r="E19" s="18" t="s">
        <v>237</v>
      </c>
      <c r="F19" s="18">
        <v>289.45999999999998</v>
      </c>
      <c r="G19" s="18">
        <v>64</v>
      </c>
      <c r="H19" s="19">
        <v>27</v>
      </c>
      <c r="I19" s="20">
        <v>44134</v>
      </c>
      <c r="J19" s="20" t="s">
        <v>722</v>
      </c>
      <c r="K19" s="20" t="s">
        <v>874</v>
      </c>
      <c r="L19" s="20" t="s">
        <v>863</v>
      </c>
      <c r="N19" s="26" t="s">
        <v>709</v>
      </c>
      <c r="O19" s="26">
        <f t="shared" ref="O19:X19" si="1">SUM(O9:O18)</f>
        <v>3</v>
      </c>
      <c r="P19" s="26">
        <f t="shared" si="1"/>
        <v>73</v>
      </c>
      <c r="Q19" s="26">
        <f t="shared" si="1"/>
        <v>22</v>
      </c>
      <c r="R19" s="26">
        <f t="shared" si="1"/>
        <v>36</v>
      </c>
      <c r="S19" s="26">
        <f t="shared" si="1"/>
        <v>40</v>
      </c>
      <c r="T19" s="26">
        <f t="shared" si="1"/>
        <v>44</v>
      </c>
      <c r="U19" s="26">
        <f t="shared" si="1"/>
        <v>5</v>
      </c>
      <c r="V19" s="26">
        <f t="shared" si="1"/>
        <v>27</v>
      </c>
      <c r="W19" s="26">
        <f t="shared" si="1"/>
        <v>63</v>
      </c>
      <c r="X19" s="25">
        <f t="shared" si="1"/>
        <v>313</v>
      </c>
    </row>
    <row r="20" spans="1:24" x14ac:dyDescent="0.2">
      <c r="A20" s="1">
        <v>17</v>
      </c>
      <c r="B20" s="7" t="s">
        <v>107</v>
      </c>
      <c r="C20" s="8" t="s">
        <v>402</v>
      </c>
      <c r="D20" s="8">
        <v>3244</v>
      </c>
      <c r="E20" s="8" t="s">
        <v>237</v>
      </c>
      <c r="F20" s="8">
        <v>289.45999999999998</v>
      </c>
      <c r="G20" s="8">
        <v>56</v>
      </c>
      <c r="H20" s="12">
        <v>25</v>
      </c>
      <c r="I20" s="13">
        <v>44134</v>
      </c>
      <c r="J20" s="20" t="s">
        <v>722</v>
      </c>
      <c r="K20" s="20" t="s">
        <v>874</v>
      </c>
      <c r="L20" s="20" t="s">
        <v>863</v>
      </c>
    </row>
    <row r="21" spans="1:24" x14ac:dyDescent="0.2">
      <c r="A21" s="1">
        <v>18</v>
      </c>
      <c r="B21" s="17" t="s">
        <v>300</v>
      </c>
      <c r="C21" s="18" t="s">
        <v>403</v>
      </c>
      <c r="D21" s="18">
        <v>4149</v>
      </c>
      <c r="E21" s="18" t="s">
        <v>237</v>
      </c>
      <c r="F21" s="18">
        <v>289.45999999999998</v>
      </c>
      <c r="G21" s="18">
        <v>59</v>
      </c>
      <c r="H21" s="19">
        <v>24</v>
      </c>
      <c r="I21" s="20">
        <v>44134</v>
      </c>
      <c r="J21" s="20" t="s">
        <v>722</v>
      </c>
      <c r="K21" s="20" t="s">
        <v>874</v>
      </c>
      <c r="L21" s="20" t="s">
        <v>863</v>
      </c>
    </row>
    <row r="22" spans="1:24" x14ac:dyDescent="0.2">
      <c r="A22" s="1">
        <v>19</v>
      </c>
      <c r="B22" s="7" t="s">
        <v>374</v>
      </c>
      <c r="C22" s="8" t="s">
        <v>404</v>
      </c>
      <c r="D22" s="8">
        <v>5113</v>
      </c>
      <c r="E22" s="8" t="s">
        <v>238</v>
      </c>
      <c r="F22" s="8">
        <v>240.34</v>
      </c>
      <c r="G22" s="8">
        <v>60</v>
      </c>
      <c r="H22" s="12">
        <v>23</v>
      </c>
      <c r="I22" s="13">
        <v>44134</v>
      </c>
      <c r="J22" s="20" t="s">
        <v>722</v>
      </c>
      <c r="K22" s="20" t="s">
        <v>874</v>
      </c>
      <c r="L22" s="20" t="s">
        <v>873</v>
      </c>
    </row>
    <row r="23" spans="1:24" x14ac:dyDescent="0.2">
      <c r="A23" s="1">
        <v>20</v>
      </c>
      <c r="B23" s="17" t="s">
        <v>108</v>
      </c>
      <c r="C23" s="18" t="s">
        <v>405</v>
      </c>
      <c r="D23" s="18">
        <v>5166</v>
      </c>
      <c r="E23" s="18" t="s">
        <v>238</v>
      </c>
      <c r="F23" s="18">
        <v>240.34</v>
      </c>
      <c r="G23" s="18">
        <v>60</v>
      </c>
      <c r="H23" s="19">
        <v>23</v>
      </c>
      <c r="I23" s="20">
        <v>44134</v>
      </c>
      <c r="J23" s="20" t="s">
        <v>722</v>
      </c>
      <c r="K23" s="20" t="s">
        <v>874</v>
      </c>
      <c r="L23" s="20" t="s">
        <v>873</v>
      </c>
    </row>
    <row r="24" spans="1:24" x14ac:dyDescent="0.2">
      <c r="A24" s="1">
        <v>21</v>
      </c>
      <c r="B24" s="7" t="s">
        <v>115</v>
      </c>
      <c r="C24" s="8" t="s">
        <v>406</v>
      </c>
      <c r="D24" s="8">
        <v>8237</v>
      </c>
      <c r="E24" s="8" t="s">
        <v>238</v>
      </c>
      <c r="F24" s="8">
        <v>197.7</v>
      </c>
      <c r="G24" s="8">
        <v>61</v>
      </c>
      <c r="H24" s="12">
        <v>20</v>
      </c>
      <c r="I24" s="13">
        <v>44134</v>
      </c>
      <c r="J24" s="20" t="s">
        <v>722</v>
      </c>
      <c r="K24" s="20" t="s">
        <v>874</v>
      </c>
      <c r="L24" s="20" t="s">
        <v>873</v>
      </c>
    </row>
    <row r="25" spans="1:24" x14ac:dyDescent="0.2">
      <c r="A25" s="1">
        <v>22</v>
      </c>
      <c r="B25" s="17" t="s">
        <v>308</v>
      </c>
      <c r="C25" s="18" t="s">
        <v>407</v>
      </c>
      <c r="D25" s="18">
        <v>1086</v>
      </c>
      <c r="E25" s="18" t="s">
        <v>383</v>
      </c>
      <c r="F25" s="18">
        <v>351.87</v>
      </c>
      <c r="G25" s="18">
        <v>64</v>
      </c>
      <c r="H25" s="19">
        <v>31</v>
      </c>
      <c r="I25" s="20">
        <v>44134</v>
      </c>
      <c r="J25" s="20" t="s">
        <v>722</v>
      </c>
      <c r="K25" s="20" t="s">
        <v>875</v>
      </c>
      <c r="L25" s="20" t="s">
        <v>863</v>
      </c>
    </row>
    <row r="26" spans="1:24" x14ac:dyDescent="0.2">
      <c r="A26" s="1">
        <v>23</v>
      </c>
      <c r="B26" s="7" t="s">
        <v>365</v>
      </c>
      <c r="C26" s="8" t="s">
        <v>408</v>
      </c>
      <c r="D26" s="8">
        <v>1741</v>
      </c>
      <c r="E26" s="8" t="s">
        <v>383</v>
      </c>
      <c r="F26" s="8">
        <v>351.87</v>
      </c>
      <c r="G26" s="8">
        <v>59</v>
      </c>
      <c r="H26" s="12">
        <v>30</v>
      </c>
      <c r="I26" s="13">
        <v>44134</v>
      </c>
      <c r="J26" s="20" t="s">
        <v>722</v>
      </c>
      <c r="K26" s="20" t="s">
        <v>875</v>
      </c>
      <c r="L26" s="20" t="s">
        <v>863</v>
      </c>
    </row>
    <row r="27" spans="1:24" x14ac:dyDescent="0.2">
      <c r="A27" s="1">
        <v>24</v>
      </c>
      <c r="B27" s="17" t="s">
        <v>156</v>
      </c>
      <c r="C27" s="18" t="s">
        <v>409</v>
      </c>
      <c r="D27" s="18">
        <v>1518</v>
      </c>
      <c r="E27" s="18" t="s">
        <v>251</v>
      </c>
      <c r="F27" s="18">
        <v>240.34</v>
      </c>
      <c r="G27" s="18">
        <v>62</v>
      </c>
      <c r="H27" s="19">
        <v>31</v>
      </c>
      <c r="I27" s="20">
        <v>44134</v>
      </c>
      <c r="J27" s="20" t="s">
        <v>722</v>
      </c>
      <c r="K27" s="20" t="s">
        <v>875</v>
      </c>
      <c r="L27" s="20" t="s">
        <v>873</v>
      </c>
    </row>
    <row r="28" spans="1:24" x14ac:dyDescent="0.2">
      <c r="A28" s="1">
        <v>25</v>
      </c>
      <c r="B28" s="7" t="s">
        <v>161</v>
      </c>
      <c r="C28" s="8" t="s">
        <v>410</v>
      </c>
      <c r="D28" s="8">
        <v>2393</v>
      </c>
      <c r="E28" s="8" t="s">
        <v>251</v>
      </c>
      <c r="F28" s="8">
        <v>240.34</v>
      </c>
      <c r="G28" s="8">
        <v>59</v>
      </c>
      <c r="H28" s="12">
        <v>28</v>
      </c>
      <c r="I28" s="13">
        <v>44134</v>
      </c>
      <c r="J28" s="20" t="s">
        <v>722</v>
      </c>
      <c r="K28" s="20" t="s">
        <v>875</v>
      </c>
      <c r="L28" s="20" t="s">
        <v>873</v>
      </c>
    </row>
    <row r="29" spans="1:24" x14ac:dyDescent="0.2">
      <c r="A29" s="1">
        <v>26</v>
      </c>
      <c r="B29" s="17" t="s">
        <v>160</v>
      </c>
      <c r="C29" s="18" t="s">
        <v>411</v>
      </c>
      <c r="D29" s="18">
        <v>2468</v>
      </c>
      <c r="E29" s="18" t="s">
        <v>251</v>
      </c>
      <c r="F29" s="18">
        <v>240.34</v>
      </c>
      <c r="G29" s="18">
        <v>63</v>
      </c>
      <c r="H29" s="19">
        <v>27</v>
      </c>
      <c r="I29" s="20">
        <v>44134</v>
      </c>
      <c r="J29" s="20" t="s">
        <v>722</v>
      </c>
      <c r="K29" s="20" t="s">
        <v>875</v>
      </c>
      <c r="L29" s="20" t="s">
        <v>873</v>
      </c>
    </row>
    <row r="30" spans="1:24" x14ac:dyDescent="0.2">
      <c r="A30" s="1">
        <v>27</v>
      </c>
      <c r="B30" s="7" t="s">
        <v>339</v>
      </c>
      <c r="C30" s="8" t="s">
        <v>412</v>
      </c>
      <c r="D30" s="8">
        <v>728</v>
      </c>
      <c r="E30" s="8" t="s">
        <v>252</v>
      </c>
      <c r="F30" s="8">
        <v>351.87</v>
      </c>
      <c r="G30" s="8">
        <v>60</v>
      </c>
      <c r="H30" s="12">
        <v>34</v>
      </c>
      <c r="I30" s="13">
        <v>44287</v>
      </c>
      <c r="J30" s="20" t="s">
        <v>722</v>
      </c>
      <c r="K30" s="20" t="s">
        <v>876</v>
      </c>
      <c r="L30" s="20" t="s">
        <v>863</v>
      </c>
    </row>
    <row r="31" spans="1:24" x14ac:dyDescent="0.2">
      <c r="A31" s="1">
        <v>28</v>
      </c>
      <c r="B31" s="17" t="s">
        <v>176</v>
      </c>
      <c r="C31" s="18" t="s">
        <v>413</v>
      </c>
      <c r="D31" s="18">
        <v>1258</v>
      </c>
      <c r="E31" s="18" t="s">
        <v>252</v>
      </c>
      <c r="F31" s="18">
        <v>351.87</v>
      </c>
      <c r="G31" s="18">
        <v>62</v>
      </c>
      <c r="H31" s="19">
        <v>33</v>
      </c>
      <c r="I31" s="20">
        <v>44287</v>
      </c>
      <c r="J31" s="20" t="s">
        <v>722</v>
      </c>
      <c r="K31" s="20" t="s">
        <v>876</v>
      </c>
      <c r="L31" s="20" t="s">
        <v>863</v>
      </c>
    </row>
    <row r="32" spans="1:24" x14ac:dyDescent="0.2">
      <c r="A32" s="1">
        <v>29</v>
      </c>
      <c r="B32" s="7" t="s">
        <v>166</v>
      </c>
      <c r="C32" s="8" t="s">
        <v>414</v>
      </c>
      <c r="D32" s="8">
        <v>1352</v>
      </c>
      <c r="E32" s="8" t="s">
        <v>252</v>
      </c>
      <c r="F32" s="8">
        <v>351.87</v>
      </c>
      <c r="G32" s="8">
        <v>60</v>
      </c>
      <c r="H32" s="12">
        <v>33</v>
      </c>
      <c r="I32" s="13">
        <v>44287</v>
      </c>
      <c r="J32" s="20" t="s">
        <v>722</v>
      </c>
      <c r="K32" s="20" t="s">
        <v>876</v>
      </c>
      <c r="L32" s="20" t="s">
        <v>863</v>
      </c>
    </row>
    <row r="33" spans="1:12" x14ac:dyDescent="0.2">
      <c r="A33" s="1">
        <v>30</v>
      </c>
      <c r="B33" s="17" t="s">
        <v>187</v>
      </c>
      <c r="C33" s="18" t="s">
        <v>415</v>
      </c>
      <c r="D33" s="18">
        <v>2182</v>
      </c>
      <c r="E33" s="18" t="s">
        <v>252</v>
      </c>
      <c r="F33" s="18">
        <v>351.87</v>
      </c>
      <c r="G33" s="18">
        <v>58</v>
      </c>
      <c r="H33" s="19">
        <v>29</v>
      </c>
      <c r="I33" s="20">
        <v>44287</v>
      </c>
      <c r="J33" s="20" t="s">
        <v>722</v>
      </c>
      <c r="K33" s="20" t="s">
        <v>876</v>
      </c>
      <c r="L33" s="20" t="s">
        <v>863</v>
      </c>
    </row>
    <row r="34" spans="1:12" x14ac:dyDescent="0.2">
      <c r="A34" s="1">
        <v>31</v>
      </c>
      <c r="B34" s="7" t="s">
        <v>205</v>
      </c>
      <c r="C34" s="8" t="s">
        <v>416</v>
      </c>
      <c r="D34" s="8">
        <v>3898</v>
      </c>
      <c r="E34" s="8" t="s">
        <v>264</v>
      </c>
      <c r="F34" s="8">
        <v>240.34</v>
      </c>
      <c r="G34" s="8">
        <v>58</v>
      </c>
      <c r="H34" s="12">
        <v>24</v>
      </c>
      <c r="I34" s="13">
        <v>44287</v>
      </c>
      <c r="J34" s="20" t="s">
        <v>722</v>
      </c>
      <c r="K34" s="20" t="s">
        <v>876</v>
      </c>
      <c r="L34" s="20" t="s">
        <v>873</v>
      </c>
    </row>
    <row r="35" spans="1:12" x14ac:dyDescent="0.2">
      <c r="A35" s="1">
        <v>32</v>
      </c>
      <c r="B35" s="17" t="s">
        <v>341</v>
      </c>
      <c r="C35" s="18" t="s">
        <v>417</v>
      </c>
      <c r="D35" s="18">
        <v>6786</v>
      </c>
      <c r="E35" s="18" t="s">
        <v>264</v>
      </c>
      <c r="F35" s="18">
        <v>240.34</v>
      </c>
      <c r="G35" s="18">
        <v>60</v>
      </c>
      <c r="H35" s="19">
        <v>14</v>
      </c>
      <c r="I35" s="20">
        <v>44287</v>
      </c>
      <c r="J35" s="20" t="s">
        <v>722</v>
      </c>
      <c r="K35" s="20" t="s">
        <v>876</v>
      </c>
      <c r="L35" s="20" t="s">
        <v>873</v>
      </c>
    </row>
    <row r="36" spans="1:12" x14ac:dyDescent="0.2">
      <c r="A36" s="1">
        <v>33</v>
      </c>
      <c r="B36" s="7" t="s">
        <v>7</v>
      </c>
      <c r="C36" s="8" t="s">
        <v>418</v>
      </c>
      <c r="D36" s="8">
        <v>1198</v>
      </c>
      <c r="E36" s="8" t="s">
        <v>207</v>
      </c>
      <c r="F36" s="8">
        <v>277.26</v>
      </c>
      <c r="G36" s="8">
        <v>61</v>
      </c>
      <c r="H36" s="12">
        <v>31</v>
      </c>
      <c r="I36" s="13">
        <v>44134</v>
      </c>
      <c r="J36" s="20" t="s">
        <v>726</v>
      </c>
      <c r="K36" s="20" t="s">
        <v>872</v>
      </c>
      <c r="L36" s="20" t="s">
        <v>863</v>
      </c>
    </row>
    <row r="37" spans="1:12" x14ac:dyDescent="0.2">
      <c r="A37" s="1">
        <v>34</v>
      </c>
      <c r="B37" s="17" t="s">
        <v>302</v>
      </c>
      <c r="C37" s="18" t="s">
        <v>419</v>
      </c>
      <c r="D37" s="18">
        <v>1329</v>
      </c>
      <c r="E37" s="18" t="s">
        <v>207</v>
      </c>
      <c r="F37" s="18">
        <v>277.26</v>
      </c>
      <c r="G37" s="18">
        <v>61</v>
      </c>
      <c r="H37" s="19">
        <v>31</v>
      </c>
      <c r="I37" s="20">
        <v>44134</v>
      </c>
      <c r="J37" s="20" t="s">
        <v>726</v>
      </c>
      <c r="K37" s="20" t="s">
        <v>872</v>
      </c>
      <c r="L37" s="20" t="s">
        <v>863</v>
      </c>
    </row>
    <row r="38" spans="1:12" x14ac:dyDescent="0.2">
      <c r="A38" s="1">
        <v>35</v>
      </c>
      <c r="B38" s="7" t="s">
        <v>13</v>
      </c>
      <c r="C38" s="8" t="s">
        <v>420</v>
      </c>
      <c r="D38" s="8">
        <v>1832</v>
      </c>
      <c r="E38" s="8" t="s">
        <v>207</v>
      </c>
      <c r="F38" s="8">
        <v>277.26</v>
      </c>
      <c r="G38" s="8">
        <v>61</v>
      </c>
      <c r="H38" s="12">
        <v>30</v>
      </c>
      <c r="I38" s="13">
        <v>44134</v>
      </c>
      <c r="J38" s="20" t="s">
        <v>726</v>
      </c>
      <c r="K38" s="20" t="s">
        <v>872</v>
      </c>
      <c r="L38" s="20" t="s">
        <v>863</v>
      </c>
    </row>
    <row r="39" spans="1:12" x14ac:dyDescent="0.2">
      <c r="A39" s="1">
        <v>36</v>
      </c>
      <c r="B39" s="17" t="s">
        <v>292</v>
      </c>
      <c r="C39" s="18" t="s">
        <v>421</v>
      </c>
      <c r="D39" s="18">
        <v>2017</v>
      </c>
      <c r="E39" s="18" t="s">
        <v>207</v>
      </c>
      <c r="F39" s="18">
        <v>277.26</v>
      </c>
      <c r="G39" s="18">
        <v>59</v>
      </c>
      <c r="H39" s="19">
        <v>29</v>
      </c>
      <c r="I39" s="20">
        <v>44134</v>
      </c>
      <c r="J39" s="20" t="s">
        <v>726</v>
      </c>
      <c r="K39" s="20" t="s">
        <v>872</v>
      </c>
      <c r="L39" s="20" t="s">
        <v>863</v>
      </c>
    </row>
    <row r="40" spans="1:12" x14ac:dyDescent="0.2">
      <c r="A40" s="1">
        <v>37</v>
      </c>
      <c r="B40" s="7" t="s">
        <v>26</v>
      </c>
      <c r="C40" s="8" t="s">
        <v>422</v>
      </c>
      <c r="D40" s="8">
        <v>2190</v>
      </c>
      <c r="E40" s="8" t="s">
        <v>207</v>
      </c>
      <c r="F40" s="8">
        <v>277.26</v>
      </c>
      <c r="G40" s="8">
        <v>59</v>
      </c>
      <c r="H40" s="12">
        <v>29</v>
      </c>
      <c r="I40" s="13">
        <v>44134</v>
      </c>
      <c r="J40" s="20" t="s">
        <v>726</v>
      </c>
      <c r="K40" s="20" t="s">
        <v>872</v>
      </c>
      <c r="L40" s="20" t="s">
        <v>863</v>
      </c>
    </row>
    <row r="41" spans="1:12" x14ac:dyDescent="0.2">
      <c r="A41" s="1">
        <v>38</v>
      </c>
      <c r="B41" s="17" t="s">
        <v>361</v>
      </c>
      <c r="C41" s="18" t="s">
        <v>423</v>
      </c>
      <c r="D41" s="18">
        <v>2242</v>
      </c>
      <c r="E41" s="18" t="s">
        <v>207</v>
      </c>
      <c r="F41" s="18">
        <v>277.70999999999998</v>
      </c>
      <c r="G41" s="18">
        <v>59</v>
      </c>
      <c r="H41" s="19">
        <v>28</v>
      </c>
      <c r="I41" s="20">
        <v>44134</v>
      </c>
      <c r="J41" s="20" t="s">
        <v>726</v>
      </c>
      <c r="K41" s="20" t="s">
        <v>872</v>
      </c>
      <c r="L41" s="20" t="s">
        <v>863</v>
      </c>
    </row>
    <row r="42" spans="1:12" x14ac:dyDescent="0.2">
      <c r="A42" s="1">
        <v>39</v>
      </c>
      <c r="B42" s="7" t="s">
        <v>323</v>
      </c>
      <c r="C42" s="8" t="s">
        <v>424</v>
      </c>
      <c r="D42" s="8">
        <v>2700</v>
      </c>
      <c r="E42" s="8" t="s">
        <v>207</v>
      </c>
      <c r="F42" s="8">
        <v>281.66000000000003</v>
      </c>
      <c r="G42" s="8">
        <v>60</v>
      </c>
      <c r="H42" s="12">
        <v>26</v>
      </c>
      <c r="I42" s="13">
        <v>44134</v>
      </c>
      <c r="J42" s="20" t="s">
        <v>726</v>
      </c>
      <c r="K42" s="20" t="s">
        <v>872</v>
      </c>
      <c r="L42" s="20" t="s">
        <v>863</v>
      </c>
    </row>
    <row r="43" spans="1:12" x14ac:dyDescent="0.2">
      <c r="A43" s="1">
        <v>40</v>
      </c>
      <c r="B43" s="17" t="s">
        <v>282</v>
      </c>
      <c r="C43" s="18" t="s">
        <v>425</v>
      </c>
      <c r="D43" s="18">
        <v>2719</v>
      </c>
      <c r="E43" s="18" t="s">
        <v>207</v>
      </c>
      <c r="F43" s="18">
        <v>277.26</v>
      </c>
      <c r="G43" s="18">
        <v>56</v>
      </c>
      <c r="H43" s="19">
        <v>26</v>
      </c>
      <c r="I43" s="20">
        <v>44134</v>
      </c>
      <c r="J43" s="20" t="s">
        <v>726</v>
      </c>
      <c r="K43" s="20" t="s">
        <v>872</v>
      </c>
      <c r="L43" s="20" t="s">
        <v>863</v>
      </c>
    </row>
    <row r="44" spans="1:12" x14ac:dyDescent="0.2">
      <c r="A44" s="1">
        <v>41</v>
      </c>
      <c r="B44" s="7" t="s">
        <v>278</v>
      </c>
      <c r="C44" s="8" t="s">
        <v>426</v>
      </c>
      <c r="D44" s="8">
        <v>2743</v>
      </c>
      <c r="E44" s="8" t="s">
        <v>207</v>
      </c>
      <c r="F44" s="8">
        <v>277.26</v>
      </c>
      <c r="G44" s="8">
        <v>60</v>
      </c>
      <c r="H44" s="12">
        <v>25</v>
      </c>
      <c r="I44" s="13">
        <v>44134</v>
      </c>
      <c r="J44" s="20" t="s">
        <v>726</v>
      </c>
      <c r="K44" s="20" t="s">
        <v>872</v>
      </c>
      <c r="L44" s="20" t="s">
        <v>863</v>
      </c>
    </row>
    <row r="45" spans="1:12" x14ac:dyDescent="0.2">
      <c r="A45" s="1">
        <v>42</v>
      </c>
      <c r="B45" s="17" t="s">
        <v>334</v>
      </c>
      <c r="C45" s="18" t="s">
        <v>427</v>
      </c>
      <c r="D45" s="18">
        <v>3023</v>
      </c>
      <c r="E45" s="18" t="s">
        <v>207</v>
      </c>
      <c r="F45" s="18">
        <v>277.26</v>
      </c>
      <c r="G45" s="18">
        <v>56</v>
      </c>
      <c r="H45" s="19">
        <v>25</v>
      </c>
      <c r="I45" s="20">
        <v>44134</v>
      </c>
      <c r="J45" s="20" t="s">
        <v>726</v>
      </c>
      <c r="K45" s="20" t="s">
        <v>872</v>
      </c>
      <c r="L45" s="20" t="s">
        <v>863</v>
      </c>
    </row>
    <row r="46" spans="1:12" x14ac:dyDescent="0.2">
      <c r="A46" s="1">
        <v>43</v>
      </c>
      <c r="B46" s="7" t="s">
        <v>31</v>
      </c>
      <c r="C46" s="8" t="s">
        <v>428</v>
      </c>
      <c r="D46" s="8">
        <v>6559</v>
      </c>
      <c r="E46" s="8" t="s">
        <v>207</v>
      </c>
      <c r="F46" s="8">
        <v>277.26</v>
      </c>
      <c r="G46" s="8">
        <v>64</v>
      </c>
      <c r="H46" s="12">
        <v>22</v>
      </c>
      <c r="I46" s="13">
        <v>44134</v>
      </c>
      <c r="J46" s="20" t="s">
        <v>726</v>
      </c>
      <c r="K46" s="20" t="s">
        <v>872</v>
      </c>
      <c r="L46" s="20" t="s">
        <v>863</v>
      </c>
    </row>
    <row r="47" spans="1:12" x14ac:dyDescent="0.2">
      <c r="A47" s="1">
        <v>44</v>
      </c>
      <c r="B47" s="17" t="s">
        <v>326</v>
      </c>
      <c r="C47" s="18" t="s">
        <v>429</v>
      </c>
      <c r="D47" s="18">
        <v>2386</v>
      </c>
      <c r="E47" s="18" t="s">
        <v>214</v>
      </c>
      <c r="F47" s="18">
        <v>189.37</v>
      </c>
      <c r="G47" s="18">
        <v>61</v>
      </c>
      <c r="H47" s="19">
        <v>28</v>
      </c>
      <c r="I47" s="20">
        <v>44134</v>
      </c>
      <c r="J47" s="20" t="s">
        <v>726</v>
      </c>
      <c r="K47" s="20" t="s">
        <v>872</v>
      </c>
      <c r="L47" s="20" t="s">
        <v>873</v>
      </c>
    </row>
    <row r="48" spans="1:12" x14ac:dyDescent="0.2">
      <c r="A48" s="1">
        <v>45</v>
      </c>
      <c r="B48" s="7" t="s">
        <v>34</v>
      </c>
      <c r="C48" s="8" t="s">
        <v>430</v>
      </c>
      <c r="D48" s="8">
        <v>3568</v>
      </c>
      <c r="E48" s="8" t="s">
        <v>214</v>
      </c>
      <c r="F48" s="8">
        <v>189.37</v>
      </c>
      <c r="G48" s="8">
        <v>60</v>
      </c>
      <c r="H48" s="12">
        <v>25</v>
      </c>
      <c r="I48" s="13">
        <v>44134</v>
      </c>
      <c r="J48" s="20" t="s">
        <v>726</v>
      </c>
      <c r="K48" s="20" t="s">
        <v>872</v>
      </c>
      <c r="L48" s="20" t="s">
        <v>873</v>
      </c>
    </row>
    <row r="49" spans="1:12" x14ac:dyDescent="0.2">
      <c r="A49" s="1">
        <v>46</v>
      </c>
      <c r="B49" s="17" t="s">
        <v>36</v>
      </c>
      <c r="C49" s="18" t="s">
        <v>431</v>
      </c>
      <c r="D49" s="18">
        <v>8406</v>
      </c>
      <c r="E49" s="18" t="s">
        <v>214</v>
      </c>
      <c r="F49" s="18">
        <v>277.70999999999998</v>
      </c>
      <c r="G49" s="18">
        <v>63</v>
      </c>
      <c r="H49" s="19">
        <v>20</v>
      </c>
      <c r="I49" s="20">
        <v>44134</v>
      </c>
      <c r="J49" s="20" t="s">
        <v>726</v>
      </c>
      <c r="K49" s="20" t="s">
        <v>872</v>
      </c>
      <c r="L49" s="20" t="s">
        <v>873</v>
      </c>
    </row>
    <row r="50" spans="1:12" x14ac:dyDescent="0.2">
      <c r="A50" s="1">
        <v>47</v>
      </c>
      <c r="B50" s="7" t="s">
        <v>332</v>
      </c>
      <c r="C50" s="8" t="s">
        <v>432</v>
      </c>
      <c r="D50" s="8">
        <v>981</v>
      </c>
      <c r="E50" s="8" t="s">
        <v>221</v>
      </c>
      <c r="F50" s="8">
        <v>281.66000000000003</v>
      </c>
      <c r="G50" s="8">
        <v>57</v>
      </c>
      <c r="H50" s="12">
        <v>34</v>
      </c>
      <c r="I50" s="13">
        <v>44134</v>
      </c>
      <c r="J50" s="20" t="s">
        <v>726</v>
      </c>
      <c r="K50" s="20" t="s">
        <v>862</v>
      </c>
      <c r="L50" s="20" t="s">
        <v>863</v>
      </c>
    </row>
    <row r="51" spans="1:12" x14ac:dyDescent="0.2">
      <c r="A51" s="1">
        <v>48</v>
      </c>
      <c r="B51" s="17" t="s">
        <v>49</v>
      </c>
      <c r="C51" s="18" t="s">
        <v>433</v>
      </c>
      <c r="D51" s="18">
        <v>1572</v>
      </c>
      <c r="E51" s="18" t="s">
        <v>221</v>
      </c>
      <c r="F51" s="18">
        <v>281.66000000000003</v>
      </c>
      <c r="G51" s="18">
        <v>64</v>
      </c>
      <c r="H51" s="19">
        <v>31</v>
      </c>
      <c r="I51" s="20">
        <v>44134</v>
      </c>
      <c r="J51" s="20" t="s">
        <v>726</v>
      </c>
      <c r="K51" s="20" t="s">
        <v>862</v>
      </c>
      <c r="L51" s="20" t="s">
        <v>863</v>
      </c>
    </row>
    <row r="52" spans="1:12" x14ac:dyDescent="0.2">
      <c r="A52" s="1">
        <v>49</v>
      </c>
      <c r="B52" s="7" t="s">
        <v>61</v>
      </c>
      <c r="C52" s="8" t="s">
        <v>434</v>
      </c>
      <c r="D52" s="8">
        <v>1781</v>
      </c>
      <c r="E52" s="8" t="s">
        <v>221</v>
      </c>
      <c r="F52" s="8">
        <v>281.66000000000003</v>
      </c>
      <c r="G52" s="8">
        <v>61</v>
      </c>
      <c r="H52" s="12">
        <v>26</v>
      </c>
      <c r="I52" s="13">
        <v>44134</v>
      </c>
      <c r="J52" s="20" t="s">
        <v>726</v>
      </c>
      <c r="K52" s="20" t="s">
        <v>862</v>
      </c>
      <c r="L52" s="20" t="s">
        <v>863</v>
      </c>
    </row>
    <row r="53" spans="1:12" x14ac:dyDescent="0.2">
      <c r="A53" s="1">
        <v>50</v>
      </c>
      <c r="B53" s="17" t="s">
        <v>62</v>
      </c>
      <c r="C53" s="18" t="s">
        <v>435</v>
      </c>
      <c r="D53" s="18">
        <v>1789</v>
      </c>
      <c r="E53" s="18" t="s">
        <v>221</v>
      </c>
      <c r="F53" s="18">
        <v>281.66000000000003</v>
      </c>
      <c r="G53" s="18">
        <v>61</v>
      </c>
      <c r="H53" s="19">
        <v>30</v>
      </c>
      <c r="I53" s="20">
        <v>44134</v>
      </c>
      <c r="J53" s="20" t="s">
        <v>726</v>
      </c>
      <c r="K53" s="20" t="s">
        <v>862</v>
      </c>
      <c r="L53" s="20" t="s">
        <v>863</v>
      </c>
    </row>
    <row r="54" spans="1:12" x14ac:dyDescent="0.2">
      <c r="A54" s="1">
        <v>51</v>
      </c>
      <c r="B54" s="7" t="s">
        <v>46</v>
      </c>
      <c r="C54" s="8" t="s">
        <v>436</v>
      </c>
      <c r="D54" s="8">
        <v>2431</v>
      </c>
      <c r="E54" s="8" t="s">
        <v>221</v>
      </c>
      <c r="F54" s="8">
        <v>281.66000000000003</v>
      </c>
      <c r="G54" s="8">
        <v>62</v>
      </c>
      <c r="H54" s="12">
        <v>27</v>
      </c>
      <c r="I54" s="13">
        <v>44134</v>
      </c>
      <c r="J54" s="20" t="s">
        <v>726</v>
      </c>
      <c r="K54" s="20" t="s">
        <v>862</v>
      </c>
      <c r="L54" s="20" t="s">
        <v>863</v>
      </c>
    </row>
    <row r="55" spans="1:12" x14ac:dyDescent="0.2">
      <c r="A55" s="1">
        <v>52</v>
      </c>
      <c r="B55" s="17" t="s">
        <v>45</v>
      </c>
      <c r="C55" s="18" t="s">
        <v>437</v>
      </c>
      <c r="D55" s="18">
        <v>2715</v>
      </c>
      <c r="E55" s="18" t="s">
        <v>221</v>
      </c>
      <c r="F55" s="18">
        <v>281.66000000000003</v>
      </c>
      <c r="G55" s="18">
        <v>61</v>
      </c>
      <c r="H55" s="19">
        <v>26</v>
      </c>
      <c r="I55" s="20">
        <v>44134</v>
      </c>
      <c r="J55" s="20" t="s">
        <v>726</v>
      </c>
      <c r="K55" s="20" t="s">
        <v>862</v>
      </c>
      <c r="L55" s="20" t="s">
        <v>863</v>
      </c>
    </row>
    <row r="56" spans="1:12" x14ac:dyDescent="0.2">
      <c r="A56" s="1">
        <v>53</v>
      </c>
      <c r="B56" s="7" t="s">
        <v>57</v>
      </c>
      <c r="C56" s="8" t="s">
        <v>438</v>
      </c>
      <c r="D56" s="8">
        <v>4946</v>
      </c>
      <c r="E56" s="8" t="s">
        <v>221</v>
      </c>
      <c r="F56" s="8">
        <v>281.66000000000003</v>
      </c>
      <c r="G56" s="8">
        <v>60</v>
      </c>
      <c r="H56" s="12">
        <v>23</v>
      </c>
      <c r="I56" s="13">
        <v>44134</v>
      </c>
      <c r="J56" s="20" t="s">
        <v>726</v>
      </c>
      <c r="K56" s="20" t="s">
        <v>862</v>
      </c>
      <c r="L56" s="20" t="s">
        <v>863</v>
      </c>
    </row>
    <row r="57" spans="1:12" x14ac:dyDescent="0.2">
      <c r="A57" s="1">
        <v>54</v>
      </c>
      <c r="B57" s="17" t="s">
        <v>66</v>
      </c>
      <c r="C57" s="18" t="s">
        <v>439</v>
      </c>
      <c r="D57" s="18">
        <v>7339</v>
      </c>
      <c r="E57" s="18" t="s">
        <v>221</v>
      </c>
      <c r="F57" s="18">
        <v>281.66000000000003</v>
      </c>
      <c r="G57" s="18">
        <v>57</v>
      </c>
      <c r="H57" s="19">
        <v>21</v>
      </c>
      <c r="I57" s="20">
        <v>44134</v>
      </c>
      <c r="J57" s="20" t="s">
        <v>726</v>
      </c>
      <c r="K57" s="20" t="s">
        <v>862</v>
      </c>
      <c r="L57" s="20" t="s">
        <v>863</v>
      </c>
    </row>
    <row r="58" spans="1:12" x14ac:dyDescent="0.2">
      <c r="A58" s="1">
        <v>55</v>
      </c>
      <c r="B58" s="7" t="s">
        <v>85</v>
      </c>
      <c r="C58" s="8" t="s">
        <v>440</v>
      </c>
      <c r="D58" s="8">
        <v>7843</v>
      </c>
      <c r="E58" s="8" t="s">
        <v>229</v>
      </c>
      <c r="F58" s="8">
        <v>192.38</v>
      </c>
      <c r="G58" s="8">
        <v>60</v>
      </c>
      <c r="H58" s="12">
        <v>20</v>
      </c>
      <c r="I58" s="13">
        <v>44134</v>
      </c>
      <c r="J58" s="20" t="s">
        <v>726</v>
      </c>
      <c r="K58" s="20" t="s">
        <v>862</v>
      </c>
      <c r="L58" s="20" t="s">
        <v>873</v>
      </c>
    </row>
    <row r="59" spans="1:12" x14ac:dyDescent="0.2">
      <c r="A59" s="1">
        <v>56</v>
      </c>
      <c r="B59" s="17" t="s">
        <v>360</v>
      </c>
      <c r="C59" s="18" t="s">
        <v>441</v>
      </c>
      <c r="D59" s="18">
        <v>7920</v>
      </c>
      <c r="E59" s="18" t="s">
        <v>229</v>
      </c>
      <c r="F59" s="18">
        <v>192.38</v>
      </c>
      <c r="G59" s="18">
        <v>60</v>
      </c>
      <c r="H59" s="19">
        <v>20</v>
      </c>
      <c r="I59" s="20">
        <v>44134</v>
      </c>
      <c r="J59" s="20" t="s">
        <v>726</v>
      </c>
      <c r="K59" s="20" t="s">
        <v>862</v>
      </c>
      <c r="L59" s="20" t="s">
        <v>873</v>
      </c>
    </row>
    <row r="60" spans="1:12" x14ac:dyDescent="0.2">
      <c r="A60" s="1">
        <v>57</v>
      </c>
      <c r="B60" s="7" t="s">
        <v>87</v>
      </c>
      <c r="C60" s="8" t="s">
        <v>442</v>
      </c>
      <c r="D60" s="8">
        <v>8428</v>
      </c>
      <c r="E60" s="8" t="s">
        <v>229</v>
      </c>
      <c r="F60" s="8">
        <v>197.7</v>
      </c>
      <c r="G60" s="8">
        <v>62</v>
      </c>
      <c r="H60" s="12">
        <v>20</v>
      </c>
      <c r="I60" s="13">
        <v>44134</v>
      </c>
      <c r="J60" s="20" t="s">
        <v>726</v>
      </c>
      <c r="K60" s="20" t="s">
        <v>862</v>
      </c>
      <c r="L60" s="20" t="s">
        <v>873</v>
      </c>
    </row>
    <row r="61" spans="1:12" x14ac:dyDescent="0.2">
      <c r="A61" s="1">
        <v>58</v>
      </c>
      <c r="B61" s="17" t="s">
        <v>89</v>
      </c>
      <c r="C61" s="18" t="s">
        <v>443</v>
      </c>
      <c r="D61" s="18">
        <v>9140</v>
      </c>
      <c r="E61" s="18" t="s">
        <v>229</v>
      </c>
      <c r="F61" s="18">
        <v>192.38</v>
      </c>
      <c r="G61" s="18">
        <v>56</v>
      </c>
      <c r="H61" s="19">
        <v>12</v>
      </c>
      <c r="I61" s="20">
        <v>44134</v>
      </c>
      <c r="J61" s="20" t="s">
        <v>726</v>
      </c>
      <c r="K61" s="20" t="s">
        <v>862</v>
      </c>
      <c r="L61" s="20" t="s">
        <v>873</v>
      </c>
    </row>
    <row r="62" spans="1:12" x14ac:dyDescent="0.2">
      <c r="A62" s="1">
        <v>59</v>
      </c>
      <c r="B62" s="7" t="s">
        <v>113</v>
      </c>
      <c r="C62" s="8" t="s">
        <v>444</v>
      </c>
      <c r="D62" s="8">
        <v>3935</v>
      </c>
      <c r="E62" s="8" t="s">
        <v>241</v>
      </c>
      <c r="F62" s="8">
        <v>232.89</v>
      </c>
      <c r="G62" s="8">
        <v>61</v>
      </c>
      <c r="H62" s="12">
        <v>24</v>
      </c>
      <c r="I62" s="13">
        <v>44134</v>
      </c>
      <c r="J62" s="20" t="s">
        <v>726</v>
      </c>
      <c r="K62" s="20" t="s">
        <v>874</v>
      </c>
      <c r="L62" s="20" t="s">
        <v>873</v>
      </c>
    </row>
    <row r="63" spans="1:12" x14ac:dyDescent="0.2">
      <c r="A63" s="1">
        <v>60</v>
      </c>
      <c r="B63" s="17" t="s">
        <v>184</v>
      </c>
      <c r="C63" s="18" t="s">
        <v>445</v>
      </c>
      <c r="D63" s="18">
        <v>171</v>
      </c>
      <c r="E63" s="18" t="s">
        <v>255</v>
      </c>
      <c r="F63" s="18">
        <v>351.87</v>
      </c>
      <c r="G63" s="18">
        <v>62</v>
      </c>
      <c r="H63" s="19">
        <v>35</v>
      </c>
      <c r="I63" s="20">
        <v>44287</v>
      </c>
      <c r="J63" s="20" t="s">
        <v>726</v>
      </c>
      <c r="K63" s="20" t="s">
        <v>876</v>
      </c>
      <c r="L63" s="20" t="s">
        <v>863</v>
      </c>
    </row>
    <row r="64" spans="1:12" x14ac:dyDescent="0.2">
      <c r="A64" s="1">
        <v>61</v>
      </c>
      <c r="B64" s="7" t="s">
        <v>175</v>
      </c>
      <c r="C64" s="8" t="s">
        <v>446</v>
      </c>
      <c r="D64" s="8">
        <v>236</v>
      </c>
      <c r="E64" s="8" t="s">
        <v>255</v>
      </c>
      <c r="F64" s="8">
        <v>351.87</v>
      </c>
      <c r="G64" s="8">
        <v>62</v>
      </c>
      <c r="H64" s="12">
        <v>35</v>
      </c>
      <c r="I64" s="13">
        <v>44287</v>
      </c>
      <c r="J64" s="20" t="s">
        <v>726</v>
      </c>
      <c r="K64" s="20" t="s">
        <v>876</v>
      </c>
      <c r="L64" s="20" t="s">
        <v>863</v>
      </c>
    </row>
    <row r="65" spans="1:12" x14ac:dyDescent="0.2">
      <c r="A65" s="1">
        <v>62</v>
      </c>
      <c r="B65" s="17" t="s">
        <v>170</v>
      </c>
      <c r="C65" s="18" t="s">
        <v>447</v>
      </c>
      <c r="D65" s="18">
        <v>639</v>
      </c>
      <c r="E65" s="18" t="s">
        <v>255</v>
      </c>
      <c r="F65" s="18">
        <v>351.87</v>
      </c>
      <c r="G65" s="18">
        <v>61</v>
      </c>
      <c r="H65" s="19">
        <v>33</v>
      </c>
      <c r="I65" s="20">
        <v>44287</v>
      </c>
      <c r="J65" s="20" t="s">
        <v>726</v>
      </c>
      <c r="K65" s="20" t="s">
        <v>876</v>
      </c>
      <c r="L65" s="20" t="s">
        <v>863</v>
      </c>
    </row>
    <row r="66" spans="1:12" x14ac:dyDescent="0.2">
      <c r="A66" s="1">
        <v>63</v>
      </c>
      <c r="B66" s="7" t="s">
        <v>180</v>
      </c>
      <c r="C66" s="8" t="s">
        <v>448</v>
      </c>
      <c r="D66" s="8">
        <v>711</v>
      </c>
      <c r="E66" s="8" t="s">
        <v>255</v>
      </c>
      <c r="F66" s="8">
        <v>351.87</v>
      </c>
      <c r="G66" s="8">
        <v>61</v>
      </c>
      <c r="H66" s="12">
        <v>32</v>
      </c>
      <c r="I66" s="13">
        <v>44287</v>
      </c>
      <c r="J66" s="20" t="s">
        <v>726</v>
      </c>
      <c r="K66" s="20" t="s">
        <v>876</v>
      </c>
      <c r="L66" s="20" t="s">
        <v>863</v>
      </c>
    </row>
    <row r="67" spans="1:12" x14ac:dyDescent="0.2">
      <c r="A67" s="1">
        <v>64</v>
      </c>
      <c r="B67" s="17" t="s">
        <v>197</v>
      </c>
      <c r="C67" s="18" t="s">
        <v>449</v>
      </c>
      <c r="D67" s="18">
        <v>2210</v>
      </c>
      <c r="E67" s="18" t="s">
        <v>259</v>
      </c>
      <c r="F67" s="18">
        <v>240.34</v>
      </c>
      <c r="G67" s="18">
        <v>59</v>
      </c>
      <c r="H67" s="19">
        <v>28</v>
      </c>
      <c r="I67" s="20">
        <v>44287</v>
      </c>
      <c r="J67" s="20" t="s">
        <v>726</v>
      </c>
      <c r="K67" s="20" t="s">
        <v>876</v>
      </c>
      <c r="L67" s="20" t="s">
        <v>873</v>
      </c>
    </row>
    <row r="68" spans="1:12" x14ac:dyDescent="0.2">
      <c r="A68" s="1">
        <v>65</v>
      </c>
      <c r="B68" s="7" t="s">
        <v>192</v>
      </c>
      <c r="C68" s="8" t="s">
        <v>450</v>
      </c>
      <c r="D68" s="8">
        <v>4499</v>
      </c>
      <c r="E68" s="8" t="s">
        <v>259</v>
      </c>
      <c r="F68" s="8">
        <v>240.34</v>
      </c>
      <c r="G68" s="8">
        <v>61</v>
      </c>
      <c r="H68" s="12">
        <v>23</v>
      </c>
      <c r="I68" s="13">
        <v>44287</v>
      </c>
      <c r="J68" s="20" t="s">
        <v>726</v>
      </c>
      <c r="K68" s="20" t="s">
        <v>876</v>
      </c>
      <c r="L68" s="20" t="s">
        <v>873</v>
      </c>
    </row>
    <row r="69" spans="1:12" x14ac:dyDescent="0.2">
      <c r="A69" s="1">
        <v>66</v>
      </c>
      <c r="B69" s="17" t="s">
        <v>198</v>
      </c>
      <c r="C69" s="18" t="s">
        <v>451</v>
      </c>
      <c r="D69" s="18">
        <v>4696</v>
      </c>
      <c r="E69" s="18" t="s">
        <v>259</v>
      </c>
      <c r="F69" s="18">
        <v>240.34</v>
      </c>
      <c r="G69" s="18">
        <v>61</v>
      </c>
      <c r="H69" s="19">
        <v>22</v>
      </c>
      <c r="I69" s="20">
        <v>44287</v>
      </c>
      <c r="J69" s="20" t="s">
        <v>726</v>
      </c>
      <c r="K69" s="20" t="s">
        <v>876</v>
      </c>
      <c r="L69" s="20" t="s">
        <v>873</v>
      </c>
    </row>
    <row r="70" spans="1:12" x14ac:dyDescent="0.2">
      <c r="A70" s="1">
        <v>67</v>
      </c>
      <c r="B70" s="7" t="s">
        <v>190</v>
      </c>
      <c r="C70" s="8" t="s">
        <v>452</v>
      </c>
      <c r="D70" s="8">
        <v>4769</v>
      </c>
      <c r="E70" s="8" t="s">
        <v>259</v>
      </c>
      <c r="F70" s="8">
        <v>240.34</v>
      </c>
      <c r="G70" s="8">
        <v>60</v>
      </c>
      <c r="H70" s="12">
        <v>22</v>
      </c>
      <c r="I70" s="13">
        <v>44287</v>
      </c>
      <c r="J70" s="20" t="s">
        <v>726</v>
      </c>
      <c r="K70" s="20" t="s">
        <v>876</v>
      </c>
      <c r="L70" s="20" t="s">
        <v>873</v>
      </c>
    </row>
    <row r="71" spans="1:12" x14ac:dyDescent="0.2">
      <c r="A71" s="1">
        <v>68</v>
      </c>
      <c r="B71" s="17" t="s">
        <v>306</v>
      </c>
      <c r="C71" s="18" t="s">
        <v>453</v>
      </c>
      <c r="D71" s="18">
        <v>8007</v>
      </c>
      <c r="E71" s="18" t="s">
        <v>259</v>
      </c>
      <c r="F71" s="18">
        <v>240.34</v>
      </c>
      <c r="G71" s="18">
        <v>59</v>
      </c>
      <c r="H71" s="19">
        <v>20</v>
      </c>
      <c r="I71" s="20">
        <v>44287</v>
      </c>
      <c r="J71" s="20" t="s">
        <v>726</v>
      </c>
      <c r="K71" s="20" t="s">
        <v>876</v>
      </c>
      <c r="L71" s="20" t="s">
        <v>873</v>
      </c>
    </row>
    <row r="72" spans="1:12" x14ac:dyDescent="0.2">
      <c r="A72" s="1">
        <v>69</v>
      </c>
      <c r="B72" s="7" t="s">
        <v>14</v>
      </c>
      <c r="C72" s="8" t="s">
        <v>454</v>
      </c>
      <c r="D72" s="8">
        <v>3966</v>
      </c>
      <c r="E72" s="8" t="s">
        <v>210</v>
      </c>
      <c r="F72" s="8">
        <v>277.26</v>
      </c>
      <c r="G72" s="8">
        <v>56</v>
      </c>
      <c r="H72" s="12">
        <v>24</v>
      </c>
      <c r="I72" s="13">
        <v>44134</v>
      </c>
      <c r="J72" s="20" t="s">
        <v>721</v>
      </c>
      <c r="K72" s="20" t="s">
        <v>872</v>
      </c>
      <c r="L72" s="20" t="s">
        <v>863</v>
      </c>
    </row>
    <row r="73" spans="1:12" x14ac:dyDescent="0.2">
      <c r="A73" s="1">
        <v>70</v>
      </c>
      <c r="B73" s="17" t="s">
        <v>279</v>
      </c>
      <c r="C73" s="18" t="s">
        <v>455</v>
      </c>
      <c r="D73" s="18">
        <v>5183</v>
      </c>
      <c r="E73" s="18" t="s">
        <v>210</v>
      </c>
      <c r="F73" s="18">
        <v>277.26</v>
      </c>
      <c r="G73" s="18">
        <v>56</v>
      </c>
      <c r="H73" s="19">
        <v>23</v>
      </c>
      <c r="I73" s="20">
        <v>44134</v>
      </c>
      <c r="J73" s="20" t="s">
        <v>721</v>
      </c>
      <c r="K73" s="20" t="s">
        <v>872</v>
      </c>
      <c r="L73" s="20" t="s">
        <v>863</v>
      </c>
    </row>
    <row r="74" spans="1:12" x14ac:dyDescent="0.2">
      <c r="A74" s="1">
        <v>71</v>
      </c>
      <c r="B74" s="7" t="s">
        <v>21</v>
      </c>
      <c r="C74" s="8" t="s">
        <v>456</v>
      </c>
      <c r="D74" s="8">
        <v>6634</v>
      </c>
      <c r="E74" s="8" t="s">
        <v>210</v>
      </c>
      <c r="F74" s="8">
        <v>277.26</v>
      </c>
      <c r="G74" s="8">
        <v>61</v>
      </c>
      <c r="H74" s="12">
        <v>22</v>
      </c>
      <c r="I74" s="13">
        <v>44134</v>
      </c>
      <c r="J74" s="20" t="s">
        <v>721</v>
      </c>
      <c r="K74" s="20" t="s">
        <v>872</v>
      </c>
      <c r="L74" s="20" t="s">
        <v>863</v>
      </c>
    </row>
    <row r="75" spans="1:12" x14ac:dyDescent="0.2">
      <c r="A75" s="1">
        <v>72</v>
      </c>
      <c r="B75" s="17" t="s">
        <v>291</v>
      </c>
      <c r="C75" s="18" t="s">
        <v>457</v>
      </c>
      <c r="D75" s="18">
        <v>1397</v>
      </c>
      <c r="E75" s="18" t="s">
        <v>223</v>
      </c>
      <c r="F75" s="18">
        <v>281.66000000000003</v>
      </c>
      <c r="G75" s="18">
        <v>62</v>
      </c>
      <c r="H75" s="19">
        <v>33</v>
      </c>
      <c r="I75" s="20">
        <v>44134</v>
      </c>
      <c r="J75" s="20" t="s">
        <v>721</v>
      </c>
      <c r="K75" s="20" t="s">
        <v>862</v>
      </c>
      <c r="L75" s="20" t="s">
        <v>863</v>
      </c>
    </row>
    <row r="76" spans="1:12" x14ac:dyDescent="0.2">
      <c r="A76" s="1">
        <v>73</v>
      </c>
      <c r="B76" s="7" t="s">
        <v>295</v>
      </c>
      <c r="C76" s="8" t="s">
        <v>458</v>
      </c>
      <c r="D76" s="8">
        <v>2716</v>
      </c>
      <c r="E76" s="8" t="s">
        <v>223</v>
      </c>
      <c r="F76" s="8">
        <v>281.66000000000003</v>
      </c>
      <c r="G76" s="8">
        <v>59</v>
      </c>
      <c r="H76" s="12">
        <v>26</v>
      </c>
      <c r="I76" s="13">
        <v>44134</v>
      </c>
      <c r="J76" s="20" t="s">
        <v>721</v>
      </c>
      <c r="K76" s="20" t="s">
        <v>862</v>
      </c>
      <c r="L76" s="20" t="s">
        <v>863</v>
      </c>
    </row>
    <row r="77" spans="1:12" x14ac:dyDescent="0.2">
      <c r="A77" s="1">
        <v>74</v>
      </c>
      <c r="B77" s="17" t="s">
        <v>358</v>
      </c>
      <c r="C77" s="18" t="s">
        <v>459</v>
      </c>
      <c r="D77" s="18">
        <v>3246</v>
      </c>
      <c r="E77" s="18" t="s">
        <v>223</v>
      </c>
      <c r="F77" s="18">
        <v>281.66000000000003</v>
      </c>
      <c r="G77" s="18">
        <v>60</v>
      </c>
      <c r="H77" s="19">
        <v>23</v>
      </c>
      <c r="I77" s="20">
        <v>44134</v>
      </c>
      <c r="J77" s="20" t="s">
        <v>721</v>
      </c>
      <c r="K77" s="20" t="s">
        <v>862</v>
      </c>
      <c r="L77" s="20" t="s">
        <v>863</v>
      </c>
    </row>
    <row r="78" spans="1:12" x14ac:dyDescent="0.2">
      <c r="A78" s="1">
        <v>75</v>
      </c>
      <c r="B78" s="7" t="s">
        <v>56</v>
      </c>
      <c r="C78" s="8" t="s">
        <v>460</v>
      </c>
      <c r="D78" s="8">
        <v>3487</v>
      </c>
      <c r="E78" s="8" t="s">
        <v>223</v>
      </c>
      <c r="F78" s="8">
        <v>281.66000000000003</v>
      </c>
      <c r="G78" s="8">
        <v>58</v>
      </c>
      <c r="H78" s="12">
        <v>34</v>
      </c>
      <c r="I78" s="13">
        <v>44134</v>
      </c>
      <c r="J78" s="20" t="s">
        <v>721</v>
      </c>
      <c r="K78" s="20" t="s">
        <v>862</v>
      </c>
      <c r="L78" s="20" t="s">
        <v>863</v>
      </c>
    </row>
    <row r="79" spans="1:12" x14ac:dyDescent="0.2">
      <c r="A79" s="1">
        <v>76</v>
      </c>
      <c r="B79" s="17" t="s">
        <v>366</v>
      </c>
      <c r="C79" s="18" t="s">
        <v>461</v>
      </c>
      <c r="D79" s="18">
        <v>3681</v>
      </c>
      <c r="E79" s="18" t="s">
        <v>223</v>
      </c>
      <c r="F79" s="18">
        <v>289.45999999999998</v>
      </c>
      <c r="G79" s="18">
        <v>55</v>
      </c>
      <c r="H79" s="19">
        <v>24</v>
      </c>
      <c r="I79" s="20">
        <v>44134</v>
      </c>
      <c r="J79" s="20" t="s">
        <v>721</v>
      </c>
      <c r="K79" s="20" t="s">
        <v>862</v>
      </c>
      <c r="L79" s="20" t="s">
        <v>863</v>
      </c>
    </row>
    <row r="80" spans="1:12" x14ac:dyDescent="0.2">
      <c r="A80" s="1">
        <v>77</v>
      </c>
      <c r="B80" s="7" t="s">
        <v>80</v>
      </c>
      <c r="C80" s="8" t="s">
        <v>462</v>
      </c>
      <c r="D80" s="8">
        <v>3900</v>
      </c>
      <c r="E80" s="8" t="s">
        <v>223</v>
      </c>
      <c r="F80" s="8">
        <v>281.66000000000003</v>
      </c>
      <c r="G80" s="8">
        <v>59</v>
      </c>
      <c r="H80" s="12">
        <v>24</v>
      </c>
      <c r="I80" s="13">
        <v>44134</v>
      </c>
      <c r="J80" s="20" t="s">
        <v>721</v>
      </c>
      <c r="K80" s="20" t="s">
        <v>862</v>
      </c>
      <c r="L80" s="20" t="s">
        <v>863</v>
      </c>
    </row>
    <row r="81" spans="1:12" x14ac:dyDescent="0.2">
      <c r="A81" s="1">
        <v>78</v>
      </c>
      <c r="B81" s="17" t="s">
        <v>52</v>
      </c>
      <c r="C81" s="18" t="s">
        <v>463</v>
      </c>
      <c r="D81" s="18">
        <v>6562</v>
      </c>
      <c r="E81" s="18" t="s">
        <v>223</v>
      </c>
      <c r="F81" s="18">
        <v>281.66000000000003</v>
      </c>
      <c r="G81" s="18">
        <v>60</v>
      </c>
      <c r="H81" s="19">
        <v>14</v>
      </c>
      <c r="I81" s="20">
        <v>44134</v>
      </c>
      <c r="J81" s="20" t="s">
        <v>721</v>
      </c>
      <c r="K81" s="20" t="s">
        <v>862</v>
      </c>
      <c r="L81" s="20" t="s">
        <v>863</v>
      </c>
    </row>
    <row r="82" spans="1:12" x14ac:dyDescent="0.2">
      <c r="A82" s="1">
        <v>79</v>
      </c>
      <c r="B82" s="7" t="s">
        <v>333</v>
      </c>
      <c r="C82" s="8" t="s">
        <v>464</v>
      </c>
      <c r="D82" s="8">
        <v>7509</v>
      </c>
      <c r="E82" s="8" t="s">
        <v>228</v>
      </c>
      <c r="F82" s="8">
        <v>192.38</v>
      </c>
      <c r="G82" s="8">
        <v>60</v>
      </c>
      <c r="H82" s="12">
        <v>13</v>
      </c>
      <c r="I82" s="13">
        <v>44134</v>
      </c>
      <c r="J82" s="20" t="s">
        <v>721</v>
      </c>
      <c r="K82" s="20" t="s">
        <v>862</v>
      </c>
      <c r="L82" s="20" t="s">
        <v>873</v>
      </c>
    </row>
    <row r="83" spans="1:12" x14ac:dyDescent="0.2">
      <c r="A83" s="1">
        <v>80</v>
      </c>
      <c r="B83" s="17" t="s">
        <v>84</v>
      </c>
      <c r="C83" s="18" t="s">
        <v>465</v>
      </c>
      <c r="D83" s="18">
        <v>8901</v>
      </c>
      <c r="E83" s="18" t="s">
        <v>228</v>
      </c>
      <c r="F83" s="18">
        <v>192.38</v>
      </c>
      <c r="G83" s="18">
        <v>61</v>
      </c>
      <c r="H83" s="19">
        <v>19</v>
      </c>
      <c r="I83" s="20">
        <v>44134</v>
      </c>
      <c r="J83" s="20" t="s">
        <v>721</v>
      </c>
      <c r="K83" s="20" t="s">
        <v>862</v>
      </c>
      <c r="L83" s="20" t="s">
        <v>873</v>
      </c>
    </row>
    <row r="84" spans="1:12" x14ac:dyDescent="0.2">
      <c r="A84" s="1">
        <v>81</v>
      </c>
      <c r="B84" s="7" t="s">
        <v>99</v>
      </c>
      <c r="C84" s="8" t="s">
        <v>466</v>
      </c>
      <c r="D84" s="8">
        <v>186</v>
      </c>
      <c r="E84" s="8" t="s">
        <v>234</v>
      </c>
      <c r="F84" s="8">
        <v>289.45999999999998</v>
      </c>
      <c r="G84" s="8">
        <v>61</v>
      </c>
      <c r="H84" s="12">
        <v>35</v>
      </c>
      <c r="I84" s="13">
        <v>44134</v>
      </c>
      <c r="J84" s="20" t="s">
        <v>721</v>
      </c>
      <c r="K84" s="20" t="s">
        <v>874</v>
      </c>
      <c r="L84" s="20" t="s">
        <v>863</v>
      </c>
    </row>
    <row r="85" spans="1:12" x14ac:dyDescent="0.2">
      <c r="A85" s="1">
        <v>82</v>
      </c>
      <c r="B85" s="17" t="s">
        <v>348</v>
      </c>
      <c r="C85" s="18" t="s">
        <v>467</v>
      </c>
      <c r="D85" s="18">
        <v>387</v>
      </c>
      <c r="E85" s="18" t="s">
        <v>234</v>
      </c>
      <c r="F85" s="18">
        <v>289.45999999999998</v>
      </c>
      <c r="G85" s="18">
        <v>59</v>
      </c>
      <c r="H85" s="19">
        <v>35</v>
      </c>
      <c r="I85" s="20">
        <v>44134</v>
      </c>
      <c r="J85" s="20" t="s">
        <v>721</v>
      </c>
      <c r="K85" s="20" t="s">
        <v>874</v>
      </c>
      <c r="L85" s="20" t="s">
        <v>863</v>
      </c>
    </row>
    <row r="86" spans="1:12" x14ac:dyDescent="0.2">
      <c r="A86" s="1">
        <v>83</v>
      </c>
      <c r="B86" s="7" t="s">
        <v>304</v>
      </c>
      <c r="C86" s="8" t="s">
        <v>468</v>
      </c>
      <c r="D86" s="8">
        <v>523</v>
      </c>
      <c r="E86" s="8" t="s">
        <v>234</v>
      </c>
      <c r="F86" s="8">
        <v>289.45999999999998</v>
      </c>
      <c r="G86" s="8">
        <v>64</v>
      </c>
      <c r="H86" s="12">
        <v>34</v>
      </c>
      <c r="I86" s="13">
        <v>44134</v>
      </c>
      <c r="J86" s="20" t="s">
        <v>721</v>
      </c>
      <c r="K86" s="20" t="s">
        <v>874</v>
      </c>
      <c r="L86" s="20" t="s">
        <v>863</v>
      </c>
    </row>
    <row r="87" spans="1:12" x14ac:dyDescent="0.2">
      <c r="A87" s="1">
        <v>84</v>
      </c>
      <c r="B87" s="17" t="s">
        <v>272</v>
      </c>
      <c r="C87" s="18" t="s">
        <v>469</v>
      </c>
      <c r="D87" s="18">
        <v>1861</v>
      </c>
      <c r="E87" s="18" t="s">
        <v>234</v>
      </c>
      <c r="F87" s="18">
        <v>289.45999999999998</v>
      </c>
      <c r="G87" s="18">
        <v>60</v>
      </c>
      <c r="H87" s="19">
        <v>30</v>
      </c>
      <c r="I87" s="20">
        <v>44134</v>
      </c>
      <c r="J87" s="20" t="s">
        <v>721</v>
      </c>
      <c r="K87" s="20" t="s">
        <v>874</v>
      </c>
      <c r="L87" s="20" t="s">
        <v>863</v>
      </c>
    </row>
    <row r="88" spans="1:12" x14ac:dyDescent="0.2">
      <c r="A88" s="1">
        <v>85</v>
      </c>
      <c r="B88" s="7" t="s">
        <v>97</v>
      </c>
      <c r="C88" s="8" t="s">
        <v>470</v>
      </c>
      <c r="D88" s="8">
        <v>1879</v>
      </c>
      <c r="E88" s="8" t="s">
        <v>234</v>
      </c>
      <c r="F88" s="8">
        <v>289.45999999999998</v>
      </c>
      <c r="G88" s="8">
        <v>61</v>
      </c>
      <c r="H88" s="12">
        <v>30</v>
      </c>
      <c r="I88" s="13">
        <v>44134</v>
      </c>
      <c r="J88" s="20" t="s">
        <v>721</v>
      </c>
      <c r="K88" s="20" t="s">
        <v>874</v>
      </c>
      <c r="L88" s="20" t="s">
        <v>863</v>
      </c>
    </row>
    <row r="89" spans="1:12" x14ac:dyDescent="0.2">
      <c r="A89" s="1">
        <v>86</v>
      </c>
      <c r="B89" s="17" t="s">
        <v>105</v>
      </c>
      <c r="C89" s="18" t="s">
        <v>471</v>
      </c>
      <c r="D89" s="18">
        <v>2389</v>
      </c>
      <c r="E89" s="18" t="s">
        <v>234</v>
      </c>
      <c r="F89" s="18">
        <v>351.87</v>
      </c>
      <c r="G89" s="18">
        <v>56</v>
      </c>
      <c r="H89" s="19">
        <v>28</v>
      </c>
      <c r="I89" s="20">
        <v>44134</v>
      </c>
      <c r="J89" s="20" t="s">
        <v>721</v>
      </c>
      <c r="K89" s="20" t="s">
        <v>874</v>
      </c>
      <c r="L89" s="20" t="s">
        <v>863</v>
      </c>
    </row>
    <row r="90" spans="1:12" x14ac:dyDescent="0.2">
      <c r="A90" s="1">
        <v>87</v>
      </c>
      <c r="B90" s="7" t="s">
        <v>103</v>
      </c>
      <c r="C90" s="8" t="s">
        <v>472</v>
      </c>
      <c r="D90" s="8">
        <v>2497</v>
      </c>
      <c r="E90" s="8" t="s">
        <v>234</v>
      </c>
      <c r="F90" s="8">
        <v>289.45999999999998</v>
      </c>
      <c r="G90" s="8">
        <v>59</v>
      </c>
      <c r="H90" s="12">
        <v>27</v>
      </c>
      <c r="I90" s="13">
        <v>44134</v>
      </c>
      <c r="J90" s="20" t="s">
        <v>721</v>
      </c>
      <c r="K90" s="20" t="s">
        <v>874</v>
      </c>
      <c r="L90" s="20" t="s">
        <v>863</v>
      </c>
    </row>
    <row r="91" spans="1:12" x14ac:dyDescent="0.2">
      <c r="A91" s="1">
        <v>88</v>
      </c>
      <c r="B91" s="17" t="s">
        <v>325</v>
      </c>
      <c r="C91" s="18" t="s">
        <v>473</v>
      </c>
      <c r="D91" s="18">
        <v>4159</v>
      </c>
      <c r="E91" s="18" t="s">
        <v>234</v>
      </c>
      <c r="F91" s="18">
        <v>289.45999999999998</v>
      </c>
      <c r="G91" s="18">
        <v>60</v>
      </c>
      <c r="H91" s="19">
        <v>22</v>
      </c>
      <c r="I91" s="20">
        <v>44134</v>
      </c>
      <c r="J91" s="20" t="s">
        <v>721</v>
      </c>
      <c r="K91" s="20" t="s">
        <v>874</v>
      </c>
      <c r="L91" s="20" t="s">
        <v>863</v>
      </c>
    </row>
    <row r="92" spans="1:12" x14ac:dyDescent="0.2">
      <c r="A92" s="1">
        <v>89</v>
      </c>
      <c r="B92" s="7" t="s">
        <v>112</v>
      </c>
      <c r="C92" s="8" t="s">
        <v>474</v>
      </c>
      <c r="D92" s="8">
        <v>998</v>
      </c>
      <c r="E92" s="8" t="s">
        <v>240</v>
      </c>
      <c r="F92" s="8">
        <v>197.7</v>
      </c>
      <c r="G92" s="8">
        <v>61</v>
      </c>
      <c r="H92" s="12">
        <v>37</v>
      </c>
      <c r="I92" s="13">
        <v>44134</v>
      </c>
      <c r="J92" s="20" t="s">
        <v>721</v>
      </c>
      <c r="K92" s="20" t="s">
        <v>874</v>
      </c>
      <c r="L92" s="20" t="s">
        <v>873</v>
      </c>
    </row>
    <row r="93" spans="1:12" x14ac:dyDescent="0.2">
      <c r="A93" s="1">
        <v>90</v>
      </c>
      <c r="B93" s="17" t="s">
        <v>114</v>
      </c>
      <c r="C93" s="18" t="s">
        <v>475</v>
      </c>
      <c r="D93" s="18">
        <v>2391</v>
      </c>
      <c r="E93" s="18" t="s">
        <v>240</v>
      </c>
      <c r="F93" s="18">
        <v>197.7</v>
      </c>
      <c r="G93" s="18">
        <v>64</v>
      </c>
      <c r="H93" s="19">
        <v>28</v>
      </c>
      <c r="I93" s="20">
        <v>44134</v>
      </c>
      <c r="J93" s="20" t="s">
        <v>721</v>
      </c>
      <c r="K93" s="20" t="s">
        <v>874</v>
      </c>
      <c r="L93" s="20" t="s">
        <v>873</v>
      </c>
    </row>
    <row r="94" spans="1:12" x14ac:dyDescent="0.2">
      <c r="A94" s="1">
        <v>91</v>
      </c>
      <c r="B94" s="7" t="s">
        <v>351</v>
      </c>
      <c r="C94" s="8" t="s">
        <v>476</v>
      </c>
      <c r="D94" s="8">
        <v>4122</v>
      </c>
      <c r="E94" s="8" t="s">
        <v>240</v>
      </c>
      <c r="F94" s="8">
        <v>197.7</v>
      </c>
      <c r="G94" s="8">
        <v>60</v>
      </c>
      <c r="H94" s="12">
        <v>24</v>
      </c>
      <c r="I94" s="13">
        <v>44134</v>
      </c>
      <c r="J94" s="20" t="s">
        <v>721</v>
      </c>
      <c r="K94" s="20" t="s">
        <v>874</v>
      </c>
      <c r="L94" s="20" t="s">
        <v>873</v>
      </c>
    </row>
    <row r="95" spans="1:12" x14ac:dyDescent="0.2">
      <c r="A95" s="1">
        <v>92</v>
      </c>
      <c r="B95" s="17" t="s">
        <v>368</v>
      </c>
      <c r="C95" s="18" t="s">
        <v>477</v>
      </c>
      <c r="D95" s="18">
        <v>5709</v>
      </c>
      <c r="E95" s="18" t="s">
        <v>240</v>
      </c>
      <c r="F95" s="18">
        <v>197.7</v>
      </c>
      <c r="G95" s="18">
        <v>59</v>
      </c>
      <c r="H95" s="19">
        <v>24</v>
      </c>
      <c r="I95" s="20">
        <v>44134</v>
      </c>
      <c r="J95" s="20" t="s">
        <v>721</v>
      </c>
      <c r="K95" s="20" t="s">
        <v>874</v>
      </c>
      <c r="L95" s="20" t="s">
        <v>873</v>
      </c>
    </row>
    <row r="96" spans="1:12" x14ac:dyDescent="0.2">
      <c r="A96" s="1">
        <v>93</v>
      </c>
      <c r="B96" s="7" t="s">
        <v>111</v>
      </c>
      <c r="C96" s="8" t="s">
        <v>478</v>
      </c>
      <c r="D96" s="8">
        <v>6553</v>
      </c>
      <c r="E96" s="8" t="s">
        <v>240</v>
      </c>
      <c r="F96" s="8">
        <v>197.7</v>
      </c>
      <c r="G96" s="8">
        <v>62</v>
      </c>
      <c r="H96" s="12">
        <v>22</v>
      </c>
      <c r="I96" s="13">
        <v>44134</v>
      </c>
      <c r="J96" s="20" t="s">
        <v>721</v>
      </c>
      <c r="K96" s="20" t="s">
        <v>874</v>
      </c>
      <c r="L96" s="20" t="s">
        <v>873</v>
      </c>
    </row>
    <row r="97" spans="1:12" x14ac:dyDescent="0.2">
      <c r="A97" s="1">
        <v>94</v>
      </c>
      <c r="B97" s="17" t="s">
        <v>343</v>
      </c>
      <c r="C97" s="18" t="s">
        <v>479</v>
      </c>
      <c r="D97" s="18">
        <v>7233</v>
      </c>
      <c r="E97" s="18" t="s">
        <v>240</v>
      </c>
      <c r="F97" s="18">
        <v>197.7</v>
      </c>
      <c r="G97" s="18">
        <v>61</v>
      </c>
      <c r="H97" s="19">
        <v>36</v>
      </c>
      <c r="I97" s="20">
        <v>44134</v>
      </c>
      <c r="J97" s="20" t="s">
        <v>721</v>
      </c>
      <c r="K97" s="20" t="s">
        <v>874</v>
      </c>
      <c r="L97" s="20" t="s">
        <v>873</v>
      </c>
    </row>
    <row r="98" spans="1:12" x14ac:dyDescent="0.2">
      <c r="A98" s="1">
        <v>95</v>
      </c>
      <c r="B98" s="7" t="s">
        <v>110</v>
      </c>
      <c r="C98" s="8" t="s">
        <v>480</v>
      </c>
      <c r="D98" s="8">
        <v>7655</v>
      </c>
      <c r="E98" s="8" t="s">
        <v>240</v>
      </c>
      <c r="F98" s="8">
        <v>198.82</v>
      </c>
      <c r="G98" s="8">
        <v>55</v>
      </c>
      <c r="H98" s="12">
        <v>21</v>
      </c>
      <c r="I98" s="13">
        <v>44134</v>
      </c>
      <c r="J98" s="20" t="s">
        <v>721</v>
      </c>
      <c r="K98" s="20" t="s">
        <v>874</v>
      </c>
      <c r="L98" s="20" t="s">
        <v>873</v>
      </c>
    </row>
    <row r="99" spans="1:12" x14ac:dyDescent="0.2">
      <c r="A99" s="1">
        <v>96</v>
      </c>
      <c r="B99" s="17" t="s">
        <v>116</v>
      </c>
      <c r="C99" s="18" t="s">
        <v>481</v>
      </c>
      <c r="D99" s="18">
        <v>8720</v>
      </c>
      <c r="E99" s="18" t="s">
        <v>240</v>
      </c>
      <c r="F99" s="18">
        <v>197.7</v>
      </c>
      <c r="G99" s="18">
        <v>55</v>
      </c>
      <c r="H99" s="19">
        <v>20</v>
      </c>
      <c r="I99" s="20">
        <v>44134</v>
      </c>
      <c r="J99" s="20" t="s">
        <v>721</v>
      </c>
      <c r="K99" s="20" t="s">
        <v>874</v>
      </c>
      <c r="L99" s="20" t="s">
        <v>873</v>
      </c>
    </row>
    <row r="100" spans="1:12" x14ac:dyDescent="0.2">
      <c r="A100" s="1">
        <v>97</v>
      </c>
      <c r="B100" s="7" t="s">
        <v>120</v>
      </c>
      <c r="C100" s="8" t="s">
        <v>482</v>
      </c>
      <c r="D100" s="8">
        <v>151</v>
      </c>
      <c r="E100" s="8" t="s">
        <v>244</v>
      </c>
      <c r="F100" s="8">
        <v>351.87</v>
      </c>
      <c r="G100" s="8">
        <v>61</v>
      </c>
      <c r="H100" s="12">
        <v>35</v>
      </c>
      <c r="I100" s="13">
        <v>44134</v>
      </c>
      <c r="J100" s="20" t="s">
        <v>721</v>
      </c>
      <c r="K100" s="20" t="s">
        <v>875</v>
      </c>
      <c r="L100" s="20" t="s">
        <v>863</v>
      </c>
    </row>
    <row r="101" spans="1:12" x14ac:dyDescent="0.2">
      <c r="A101" s="1">
        <v>98</v>
      </c>
      <c r="B101" s="17" t="s">
        <v>124</v>
      </c>
      <c r="C101" s="18" t="s">
        <v>483</v>
      </c>
      <c r="D101" s="18">
        <v>344</v>
      </c>
      <c r="E101" s="18" t="s">
        <v>244</v>
      </c>
      <c r="F101" s="18">
        <v>351.87</v>
      </c>
      <c r="G101" s="18">
        <v>61</v>
      </c>
      <c r="H101" s="19">
        <v>35</v>
      </c>
      <c r="I101" s="20">
        <v>44134</v>
      </c>
      <c r="J101" s="20" t="s">
        <v>721</v>
      </c>
      <c r="K101" s="20" t="s">
        <v>875</v>
      </c>
      <c r="L101" s="20" t="s">
        <v>863</v>
      </c>
    </row>
    <row r="102" spans="1:12" x14ac:dyDescent="0.2">
      <c r="A102" s="1">
        <v>99</v>
      </c>
      <c r="B102" s="7" t="s">
        <v>128</v>
      </c>
      <c r="C102" s="8" t="s">
        <v>484</v>
      </c>
      <c r="D102" s="8">
        <v>392</v>
      </c>
      <c r="E102" s="8" t="s">
        <v>244</v>
      </c>
      <c r="F102" s="8">
        <v>351.87</v>
      </c>
      <c r="G102" s="8">
        <v>61</v>
      </c>
      <c r="H102" s="12">
        <v>35</v>
      </c>
      <c r="I102" s="13">
        <v>44134</v>
      </c>
      <c r="J102" s="20" t="s">
        <v>721</v>
      </c>
      <c r="K102" s="20" t="s">
        <v>875</v>
      </c>
      <c r="L102" s="20" t="s">
        <v>863</v>
      </c>
    </row>
    <row r="103" spans="1:12" x14ac:dyDescent="0.2">
      <c r="A103" s="1">
        <v>100</v>
      </c>
      <c r="B103" s="17" t="s">
        <v>314</v>
      </c>
      <c r="C103" s="18" t="s">
        <v>485</v>
      </c>
      <c r="D103" s="18">
        <v>722</v>
      </c>
      <c r="E103" s="18" t="s">
        <v>244</v>
      </c>
      <c r="F103" s="18">
        <v>351.87</v>
      </c>
      <c r="G103" s="18">
        <v>64</v>
      </c>
      <c r="H103" s="19">
        <v>34</v>
      </c>
      <c r="I103" s="20">
        <v>44134</v>
      </c>
      <c r="J103" s="20" t="s">
        <v>721</v>
      </c>
      <c r="K103" s="20" t="s">
        <v>875</v>
      </c>
      <c r="L103" s="20" t="s">
        <v>863</v>
      </c>
    </row>
    <row r="104" spans="1:12" x14ac:dyDescent="0.2">
      <c r="A104" s="1">
        <v>101</v>
      </c>
      <c r="B104" s="7" t="s">
        <v>135</v>
      </c>
      <c r="C104" s="8" t="s">
        <v>486</v>
      </c>
      <c r="D104" s="8">
        <v>743</v>
      </c>
      <c r="E104" s="8" t="s">
        <v>244</v>
      </c>
      <c r="F104" s="8">
        <v>351.87</v>
      </c>
      <c r="G104" s="8">
        <v>61</v>
      </c>
      <c r="H104" s="12">
        <v>32</v>
      </c>
      <c r="I104" s="13">
        <v>44134</v>
      </c>
      <c r="J104" s="20" t="s">
        <v>721</v>
      </c>
      <c r="K104" s="20" t="s">
        <v>875</v>
      </c>
      <c r="L104" s="20" t="s">
        <v>863</v>
      </c>
    </row>
    <row r="105" spans="1:12" x14ac:dyDescent="0.2">
      <c r="A105" s="1">
        <v>102</v>
      </c>
      <c r="B105" s="17" t="s">
        <v>123</v>
      </c>
      <c r="C105" s="18" t="s">
        <v>487</v>
      </c>
      <c r="D105" s="18">
        <v>768</v>
      </c>
      <c r="E105" s="18" t="s">
        <v>244</v>
      </c>
      <c r="F105" s="18">
        <v>351.87</v>
      </c>
      <c r="G105" s="18">
        <v>62</v>
      </c>
      <c r="H105" s="19">
        <v>35</v>
      </c>
      <c r="I105" s="20">
        <v>44134</v>
      </c>
      <c r="J105" s="20" t="s">
        <v>721</v>
      </c>
      <c r="K105" s="20" t="s">
        <v>875</v>
      </c>
      <c r="L105" s="20" t="s">
        <v>863</v>
      </c>
    </row>
    <row r="106" spans="1:12" x14ac:dyDescent="0.2">
      <c r="A106" s="1">
        <v>103</v>
      </c>
      <c r="B106" s="7" t="s">
        <v>132</v>
      </c>
      <c r="C106" s="8" t="s">
        <v>488</v>
      </c>
      <c r="D106" s="8">
        <v>1010</v>
      </c>
      <c r="E106" s="8" t="s">
        <v>244</v>
      </c>
      <c r="F106" s="8">
        <v>351.87</v>
      </c>
      <c r="G106" s="8">
        <v>59</v>
      </c>
      <c r="H106" s="12">
        <v>34</v>
      </c>
      <c r="I106" s="13">
        <v>44134</v>
      </c>
      <c r="J106" s="20" t="s">
        <v>721</v>
      </c>
      <c r="K106" s="20" t="s">
        <v>875</v>
      </c>
      <c r="L106" s="20" t="s">
        <v>863</v>
      </c>
    </row>
    <row r="107" spans="1:12" x14ac:dyDescent="0.2">
      <c r="A107" s="1">
        <v>104</v>
      </c>
      <c r="B107" s="17" t="s">
        <v>130</v>
      </c>
      <c r="C107" s="18" t="s">
        <v>489</v>
      </c>
      <c r="D107" s="18">
        <v>1347</v>
      </c>
      <c r="E107" s="18" t="s">
        <v>244</v>
      </c>
      <c r="F107" s="18">
        <v>351.87</v>
      </c>
      <c r="G107" s="18">
        <v>61</v>
      </c>
      <c r="H107" s="19">
        <v>33</v>
      </c>
      <c r="I107" s="20">
        <v>44134</v>
      </c>
      <c r="J107" s="20" t="s">
        <v>721</v>
      </c>
      <c r="K107" s="20" t="s">
        <v>875</v>
      </c>
      <c r="L107" s="20" t="s">
        <v>863</v>
      </c>
    </row>
    <row r="108" spans="1:12" x14ac:dyDescent="0.2">
      <c r="A108" s="1">
        <v>105</v>
      </c>
      <c r="B108" s="7" t="s">
        <v>347</v>
      </c>
      <c r="C108" s="8" t="s">
        <v>490</v>
      </c>
      <c r="D108" s="8">
        <v>1442</v>
      </c>
      <c r="E108" s="8" t="s">
        <v>244</v>
      </c>
      <c r="F108" s="8">
        <v>351.87</v>
      </c>
      <c r="G108" s="8">
        <v>61</v>
      </c>
      <c r="H108" s="12">
        <v>33</v>
      </c>
      <c r="I108" s="13">
        <v>44134</v>
      </c>
      <c r="J108" s="20" t="s">
        <v>721</v>
      </c>
      <c r="K108" s="20" t="s">
        <v>875</v>
      </c>
      <c r="L108" s="20" t="s">
        <v>863</v>
      </c>
    </row>
    <row r="109" spans="1:12" x14ac:dyDescent="0.2">
      <c r="A109" s="1">
        <v>106</v>
      </c>
      <c r="B109" s="17" t="s">
        <v>131</v>
      </c>
      <c r="C109" s="18" t="s">
        <v>491</v>
      </c>
      <c r="D109" s="18">
        <v>1470</v>
      </c>
      <c r="E109" s="18" t="s">
        <v>244</v>
      </c>
      <c r="F109" s="18">
        <v>351.87</v>
      </c>
      <c r="G109" s="18">
        <v>60</v>
      </c>
      <c r="H109" s="19">
        <v>32</v>
      </c>
      <c r="I109" s="20">
        <v>44134</v>
      </c>
      <c r="J109" s="20" t="s">
        <v>721</v>
      </c>
      <c r="K109" s="20" t="s">
        <v>875</v>
      </c>
      <c r="L109" s="20" t="s">
        <v>863</v>
      </c>
    </row>
    <row r="110" spans="1:12" x14ac:dyDescent="0.2">
      <c r="A110" s="1">
        <v>107</v>
      </c>
      <c r="B110" s="7" t="s">
        <v>133</v>
      </c>
      <c r="C110" s="8" t="s">
        <v>492</v>
      </c>
      <c r="D110" s="8">
        <v>1752</v>
      </c>
      <c r="E110" s="8" t="s">
        <v>244</v>
      </c>
      <c r="F110" s="8">
        <v>351.87</v>
      </c>
      <c r="G110" s="8">
        <v>61</v>
      </c>
      <c r="H110" s="12">
        <v>30</v>
      </c>
      <c r="I110" s="13">
        <v>44134</v>
      </c>
      <c r="J110" s="20" t="s">
        <v>721</v>
      </c>
      <c r="K110" s="20" t="s">
        <v>875</v>
      </c>
      <c r="L110" s="20" t="s">
        <v>863</v>
      </c>
    </row>
    <row r="111" spans="1:12" x14ac:dyDescent="0.2">
      <c r="A111" s="1">
        <v>108</v>
      </c>
      <c r="B111" s="17" t="s">
        <v>119</v>
      </c>
      <c r="C111" s="18" t="s">
        <v>493</v>
      </c>
      <c r="D111" s="18">
        <v>2064</v>
      </c>
      <c r="E111" s="18" t="s">
        <v>244</v>
      </c>
      <c r="F111" s="18">
        <v>351.87</v>
      </c>
      <c r="G111" s="18">
        <v>60</v>
      </c>
      <c r="H111" s="19">
        <v>29</v>
      </c>
      <c r="I111" s="20">
        <v>44134</v>
      </c>
      <c r="J111" s="20" t="s">
        <v>721</v>
      </c>
      <c r="K111" s="20" t="s">
        <v>875</v>
      </c>
      <c r="L111" s="20" t="s">
        <v>863</v>
      </c>
    </row>
    <row r="112" spans="1:12" x14ac:dyDescent="0.2">
      <c r="A112" s="1">
        <v>109</v>
      </c>
      <c r="B112" s="7" t="s">
        <v>148</v>
      </c>
      <c r="C112" s="8" t="s">
        <v>494</v>
      </c>
      <c r="D112" s="8">
        <v>905</v>
      </c>
      <c r="E112" s="8" t="s">
        <v>249</v>
      </c>
      <c r="F112" s="8">
        <v>240.34</v>
      </c>
      <c r="G112" s="8">
        <v>61</v>
      </c>
      <c r="H112" s="12">
        <v>37</v>
      </c>
      <c r="I112" s="13">
        <v>44134</v>
      </c>
      <c r="J112" s="20" t="s">
        <v>721</v>
      </c>
      <c r="K112" s="20" t="s">
        <v>875</v>
      </c>
      <c r="L112" s="20" t="s">
        <v>873</v>
      </c>
    </row>
    <row r="113" spans="1:12" x14ac:dyDescent="0.2">
      <c r="A113" s="1">
        <v>110</v>
      </c>
      <c r="B113" s="17" t="s">
        <v>380</v>
      </c>
      <c r="C113" s="18" t="s">
        <v>495</v>
      </c>
      <c r="D113" s="18">
        <v>1578</v>
      </c>
      <c r="E113" s="18" t="s">
        <v>249</v>
      </c>
      <c r="F113" s="18">
        <v>240.34</v>
      </c>
      <c r="G113" s="18">
        <v>61</v>
      </c>
      <c r="H113" s="19">
        <v>31</v>
      </c>
      <c r="I113" s="20">
        <v>44134</v>
      </c>
      <c r="J113" s="20" t="s">
        <v>721</v>
      </c>
      <c r="K113" s="20" t="s">
        <v>875</v>
      </c>
      <c r="L113" s="20" t="s">
        <v>873</v>
      </c>
    </row>
    <row r="114" spans="1:12" x14ac:dyDescent="0.2">
      <c r="A114" s="1">
        <v>111</v>
      </c>
      <c r="B114" s="7" t="s">
        <v>372</v>
      </c>
      <c r="C114" s="8" t="s">
        <v>496</v>
      </c>
      <c r="D114" s="8">
        <v>1788</v>
      </c>
      <c r="E114" s="8" t="s">
        <v>249</v>
      </c>
      <c r="F114" s="8">
        <v>240.34</v>
      </c>
      <c r="G114" s="8">
        <v>57</v>
      </c>
      <c r="H114" s="12">
        <v>23</v>
      </c>
      <c r="I114" s="13">
        <v>44134</v>
      </c>
      <c r="J114" s="20" t="s">
        <v>721</v>
      </c>
      <c r="K114" s="20" t="s">
        <v>875</v>
      </c>
      <c r="L114" s="20" t="s">
        <v>873</v>
      </c>
    </row>
    <row r="115" spans="1:12" x14ac:dyDescent="0.2">
      <c r="A115" s="1">
        <v>112</v>
      </c>
      <c r="B115" s="17" t="s">
        <v>144</v>
      </c>
      <c r="C115" s="18" t="s">
        <v>497</v>
      </c>
      <c r="D115" s="18">
        <v>2385</v>
      </c>
      <c r="E115" s="18" t="s">
        <v>249</v>
      </c>
      <c r="F115" s="18">
        <v>240.34</v>
      </c>
      <c r="G115" s="18">
        <v>61</v>
      </c>
      <c r="H115" s="19">
        <v>28</v>
      </c>
      <c r="I115" s="20">
        <v>44134</v>
      </c>
      <c r="J115" s="20" t="s">
        <v>721</v>
      </c>
      <c r="K115" s="20" t="s">
        <v>875</v>
      </c>
      <c r="L115" s="20" t="s">
        <v>873</v>
      </c>
    </row>
    <row r="116" spans="1:12" x14ac:dyDescent="0.2">
      <c r="A116" s="1">
        <v>113</v>
      </c>
      <c r="B116" s="7" t="s">
        <v>280</v>
      </c>
      <c r="C116" s="8" t="s">
        <v>498</v>
      </c>
      <c r="D116" s="8">
        <v>3034</v>
      </c>
      <c r="E116" s="8" t="s">
        <v>249</v>
      </c>
      <c r="F116" s="8">
        <v>240.34</v>
      </c>
      <c r="G116" s="8">
        <v>61</v>
      </c>
      <c r="H116" s="12">
        <v>27</v>
      </c>
      <c r="I116" s="13">
        <v>44134</v>
      </c>
      <c r="J116" s="20" t="s">
        <v>721</v>
      </c>
      <c r="K116" s="20" t="s">
        <v>875</v>
      </c>
      <c r="L116" s="20" t="s">
        <v>873</v>
      </c>
    </row>
    <row r="117" spans="1:12" x14ac:dyDescent="0.2">
      <c r="A117" s="1">
        <v>114</v>
      </c>
      <c r="B117" s="17" t="s">
        <v>150</v>
      </c>
      <c r="C117" s="18" t="s">
        <v>499</v>
      </c>
      <c r="D117" s="18">
        <v>3436</v>
      </c>
      <c r="E117" s="18" t="s">
        <v>249</v>
      </c>
      <c r="F117" s="18">
        <v>240.34</v>
      </c>
      <c r="G117" s="18">
        <v>62</v>
      </c>
      <c r="H117" s="19">
        <v>22</v>
      </c>
      <c r="I117" s="20">
        <v>44134</v>
      </c>
      <c r="J117" s="20" t="s">
        <v>721</v>
      </c>
      <c r="K117" s="20" t="s">
        <v>875</v>
      </c>
      <c r="L117" s="20" t="s">
        <v>873</v>
      </c>
    </row>
    <row r="118" spans="1:12" x14ac:dyDescent="0.2">
      <c r="A118" s="1">
        <v>115</v>
      </c>
      <c r="B118" s="7" t="s">
        <v>162</v>
      </c>
      <c r="C118" s="8" t="s">
        <v>500</v>
      </c>
      <c r="D118" s="8">
        <v>3554</v>
      </c>
      <c r="E118" s="8" t="s">
        <v>249</v>
      </c>
      <c r="F118" s="8">
        <v>240.34</v>
      </c>
      <c r="G118" s="8">
        <v>57</v>
      </c>
      <c r="H118" s="12">
        <v>25</v>
      </c>
      <c r="I118" s="13">
        <v>44134</v>
      </c>
      <c r="J118" s="20" t="s">
        <v>721</v>
      </c>
      <c r="K118" s="20" t="s">
        <v>875</v>
      </c>
      <c r="L118" s="20" t="s">
        <v>873</v>
      </c>
    </row>
    <row r="119" spans="1:12" x14ac:dyDescent="0.2">
      <c r="A119" s="1">
        <v>116</v>
      </c>
      <c r="B119" s="17" t="s">
        <v>163</v>
      </c>
      <c r="C119" s="18" t="s">
        <v>501</v>
      </c>
      <c r="D119" s="18">
        <v>3635</v>
      </c>
      <c r="E119" s="18" t="s">
        <v>249</v>
      </c>
      <c r="F119" s="18">
        <v>240.34</v>
      </c>
      <c r="G119" s="18">
        <v>57</v>
      </c>
      <c r="H119" s="19">
        <v>25</v>
      </c>
      <c r="I119" s="20">
        <v>44134</v>
      </c>
      <c r="J119" s="20" t="s">
        <v>721</v>
      </c>
      <c r="K119" s="20" t="s">
        <v>875</v>
      </c>
      <c r="L119" s="20" t="s">
        <v>873</v>
      </c>
    </row>
    <row r="120" spans="1:12" x14ac:dyDescent="0.2">
      <c r="A120" s="1">
        <v>117</v>
      </c>
      <c r="B120" s="7" t="s">
        <v>164</v>
      </c>
      <c r="C120" s="8" t="s">
        <v>502</v>
      </c>
      <c r="D120" s="8">
        <v>3817</v>
      </c>
      <c r="E120" s="8" t="s">
        <v>249</v>
      </c>
      <c r="F120" s="8">
        <v>240.34</v>
      </c>
      <c r="G120" s="8">
        <v>53</v>
      </c>
      <c r="H120" s="12">
        <v>24</v>
      </c>
      <c r="I120" s="13">
        <v>44134</v>
      </c>
      <c r="J120" s="20" t="s">
        <v>721</v>
      </c>
      <c r="K120" s="20" t="s">
        <v>875</v>
      </c>
      <c r="L120" s="20" t="s">
        <v>873</v>
      </c>
    </row>
    <row r="121" spans="1:12" x14ac:dyDescent="0.2">
      <c r="A121" s="1">
        <v>118</v>
      </c>
      <c r="B121" s="17" t="s">
        <v>313</v>
      </c>
      <c r="C121" s="18" t="s">
        <v>503</v>
      </c>
      <c r="D121" s="18">
        <v>4256</v>
      </c>
      <c r="E121" s="18" t="s">
        <v>249</v>
      </c>
      <c r="F121" s="18">
        <v>240.34</v>
      </c>
      <c r="G121" s="18">
        <v>62</v>
      </c>
      <c r="H121" s="19">
        <v>22</v>
      </c>
      <c r="I121" s="20">
        <v>44134</v>
      </c>
      <c r="J121" s="20" t="s">
        <v>721</v>
      </c>
      <c r="K121" s="20" t="s">
        <v>875</v>
      </c>
      <c r="L121" s="20" t="s">
        <v>873</v>
      </c>
    </row>
    <row r="122" spans="1:12" x14ac:dyDescent="0.2">
      <c r="A122" s="1">
        <v>119</v>
      </c>
      <c r="B122" s="7" t="s">
        <v>152</v>
      </c>
      <c r="C122" s="8" t="s">
        <v>504</v>
      </c>
      <c r="D122" s="8">
        <v>4742</v>
      </c>
      <c r="E122" s="8" t="s">
        <v>249</v>
      </c>
      <c r="F122" s="8">
        <v>240.34</v>
      </c>
      <c r="G122" s="8">
        <v>57</v>
      </c>
      <c r="H122" s="12">
        <v>23</v>
      </c>
      <c r="I122" s="13">
        <v>44134</v>
      </c>
      <c r="J122" s="20" t="s">
        <v>721</v>
      </c>
      <c r="K122" s="20" t="s">
        <v>875</v>
      </c>
      <c r="L122" s="20" t="s">
        <v>873</v>
      </c>
    </row>
    <row r="123" spans="1:12" x14ac:dyDescent="0.2">
      <c r="A123" s="1">
        <v>120</v>
      </c>
      <c r="B123" s="17" t="s">
        <v>154</v>
      </c>
      <c r="C123" s="18" t="s">
        <v>505</v>
      </c>
      <c r="D123" s="18">
        <v>5229</v>
      </c>
      <c r="E123" s="18" t="s">
        <v>249</v>
      </c>
      <c r="F123" s="18">
        <v>240.34</v>
      </c>
      <c r="G123" s="18">
        <v>50</v>
      </c>
      <c r="H123" s="19">
        <v>24</v>
      </c>
      <c r="I123" s="20">
        <v>44134</v>
      </c>
      <c r="J123" s="20" t="s">
        <v>721</v>
      </c>
      <c r="K123" s="20" t="s">
        <v>875</v>
      </c>
      <c r="L123" s="20" t="s">
        <v>873</v>
      </c>
    </row>
    <row r="124" spans="1:12" x14ac:dyDescent="0.2">
      <c r="A124" s="1">
        <v>121</v>
      </c>
      <c r="B124" s="7" t="s">
        <v>159</v>
      </c>
      <c r="C124" s="8" t="s">
        <v>506</v>
      </c>
      <c r="D124" s="8">
        <v>5908</v>
      </c>
      <c r="E124" s="8" t="s">
        <v>249</v>
      </c>
      <c r="F124" s="8">
        <v>240.34</v>
      </c>
      <c r="G124" s="8">
        <v>61</v>
      </c>
      <c r="H124" s="12">
        <v>22</v>
      </c>
      <c r="I124" s="13">
        <v>44134</v>
      </c>
      <c r="J124" s="20" t="s">
        <v>721</v>
      </c>
      <c r="K124" s="20" t="s">
        <v>875</v>
      </c>
      <c r="L124" s="20" t="s">
        <v>873</v>
      </c>
    </row>
    <row r="125" spans="1:12" x14ac:dyDescent="0.2">
      <c r="A125" s="1">
        <v>122</v>
      </c>
      <c r="B125" s="17" t="s">
        <v>349</v>
      </c>
      <c r="C125" s="18" t="s">
        <v>507</v>
      </c>
      <c r="D125" s="18">
        <v>6960</v>
      </c>
      <c r="E125" s="18" t="s">
        <v>249</v>
      </c>
      <c r="F125" s="18">
        <v>240.34</v>
      </c>
      <c r="G125" s="18">
        <v>61</v>
      </c>
      <c r="H125" s="19">
        <v>21</v>
      </c>
      <c r="I125" s="20">
        <v>44134</v>
      </c>
      <c r="J125" s="20" t="s">
        <v>721</v>
      </c>
      <c r="K125" s="20" t="s">
        <v>875</v>
      </c>
      <c r="L125" s="20" t="s">
        <v>873</v>
      </c>
    </row>
    <row r="126" spans="1:12" x14ac:dyDescent="0.2">
      <c r="A126" s="1">
        <v>123</v>
      </c>
      <c r="B126" s="7" t="s">
        <v>345</v>
      </c>
      <c r="C126" s="8" t="s">
        <v>508</v>
      </c>
      <c r="D126" s="8">
        <v>7513</v>
      </c>
      <c r="E126" s="8" t="s">
        <v>249</v>
      </c>
      <c r="F126" s="8">
        <v>240.34</v>
      </c>
      <c r="G126" s="8">
        <v>60</v>
      </c>
      <c r="H126" s="12">
        <v>21</v>
      </c>
      <c r="I126" s="13">
        <v>44134</v>
      </c>
      <c r="J126" s="20" t="s">
        <v>721</v>
      </c>
      <c r="K126" s="20" t="s">
        <v>875</v>
      </c>
      <c r="L126" s="20" t="s">
        <v>873</v>
      </c>
    </row>
    <row r="127" spans="1:12" x14ac:dyDescent="0.2">
      <c r="A127" s="1">
        <v>124</v>
      </c>
      <c r="B127" s="17" t="s">
        <v>149</v>
      </c>
      <c r="C127" s="18" t="s">
        <v>509</v>
      </c>
      <c r="D127" s="18">
        <v>8163</v>
      </c>
      <c r="E127" s="18" t="s">
        <v>249</v>
      </c>
      <c r="F127" s="18">
        <v>240.34</v>
      </c>
      <c r="G127" s="18">
        <v>55</v>
      </c>
      <c r="H127" s="19">
        <v>20</v>
      </c>
      <c r="I127" s="20">
        <v>44134</v>
      </c>
      <c r="J127" s="20" t="s">
        <v>721</v>
      </c>
      <c r="K127" s="20" t="s">
        <v>875</v>
      </c>
      <c r="L127" s="20" t="s">
        <v>873</v>
      </c>
    </row>
    <row r="128" spans="1:12" x14ac:dyDescent="0.2">
      <c r="A128" s="1">
        <v>125</v>
      </c>
      <c r="B128" s="7" t="s">
        <v>373</v>
      </c>
      <c r="C128" s="8" t="s">
        <v>510</v>
      </c>
      <c r="D128" s="8">
        <v>175</v>
      </c>
      <c r="E128" s="8" t="s">
        <v>256</v>
      </c>
      <c r="F128" s="8">
        <v>351.87</v>
      </c>
      <c r="G128" s="8">
        <v>59</v>
      </c>
      <c r="H128" s="12">
        <v>35</v>
      </c>
      <c r="I128" s="13">
        <v>44287</v>
      </c>
      <c r="J128" s="20" t="s">
        <v>721</v>
      </c>
      <c r="K128" s="20" t="s">
        <v>876</v>
      </c>
      <c r="L128" s="20" t="s">
        <v>863</v>
      </c>
    </row>
    <row r="129" spans="1:12" x14ac:dyDescent="0.2">
      <c r="A129" s="1">
        <v>126</v>
      </c>
      <c r="B129" s="17" t="s">
        <v>178</v>
      </c>
      <c r="C129" s="18" t="s">
        <v>511</v>
      </c>
      <c r="D129" s="18">
        <v>439</v>
      </c>
      <c r="E129" s="18" t="s">
        <v>256</v>
      </c>
      <c r="F129" s="18">
        <v>351.87</v>
      </c>
      <c r="G129" s="18">
        <v>61</v>
      </c>
      <c r="H129" s="19">
        <v>35</v>
      </c>
      <c r="I129" s="20">
        <v>44287</v>
      </c>
      <c r="J129" s="20" t="s">
        <v>721</v>
      </c>
      <c r="K129" s="20" t="s">
        <v>876</v>
      </c>
      <c r="L129" s="20" t="s">
        <v>863</v>
      </c>
    </row>
    <row r="130" spans="1:12" x14ac:dyDescent="0.2">
      <c r="A130" s="1">
        <v>127</v>
      </c>
      <c r="B130" s="7" t="s">
        <v>189</v>
      </c>
      <c r="C130" s="8" t="s">
        <v>512</v>
      </c>
      <c r="D130" s="8">
        <v>1147</v>
      </c>
      <c r="E130" s="8" t="s">
        <v>256</v>
      </c>
      <c r="F130" s="8">
        <v>351.87</v>
      </c>
      <c r="G130" s="8">
        <v>60</v>
      </c>
      <c r="H130" s="12">
        <v>31</v>
      </c>
      <c r="I130" s="13">
        <v>44287</v>
      </c>
      <c r="J130" s="20" t="s">
        <v>721</v>
      </c>
      <c r="K130" s="20" t="s">
        <v>876</v>
      </c>
      <c r="L130" s="20" t="s">
        <v>863</v>
      </c>
    </row>
    <row r="131" spans="1:12" x14ac:dyDescent="0.2">
      <c r="A131" s="1">
        <v>128</v>
      </c>
      <c r="B131" s="17" t="s">
        <v>311</v>
      </c>
      <c r="C131" s="18" t="s">
        <v>513</v>
      </c>
      <c r="D131" s="18">
        <v>1957</v>
      </c>
      <c r="E131" s="18" t="s">
        <v>256</v>
      </c>
      <c r="F131" s="18">
        <v>351.87</v>
      </c>
      <c r="G131" s="18">
        <v>64</v>
      </c>
      <c r="H131" s="19">
        <v>29</v>
      </c>
      <c r="I131" s="20">
        <v>44287</v>
      </c>
      <c r="J131" s="20" t="s">
        <v>721</v>
      </c>
      <c r="K131" s="20" t="s">
        <v>876</v>
      </c>
      <c r="L131" s="20" t="s">
        <v>863</v>
      </c>
    </row>
    <row r="132" spans="1:12" x14ac:dyDescent="0.2">
      <c r="A132" s="1">
        <v>129</v>
      </c>
      <c r="B132" s="7" t="s">
        <v>193</v>
      </c>
      <c r="C132" s="8" t="s">
        <v>514</v>
      </c>
      <c r="D132" s="8">
        <v>1831</v>
      </c>
      <c r="E132" s="8" t="s">
        <v>261</v>
      </c>
      <c r="F132" s="8">
        <v>240.34</v>
      </c>
      <c r="G132" s="8">
        <v>61</v>
      </c>
      <c r="H132" s="12">
        <v>30</v>
      </c>
      <c r="I132" s="13">
        <v>44287</v>
      </c>
      <c r="J132" s="20" t="s">
        <v>721</v>
      </c>
      <c r="K132" s="20" t="s">
        <v>876</v>
      </c>
      <c r="L132" s="20" t="s">
        <v>873</v>
      </c>
    </row>
    <row r="133" spans="1:12" x14ac:dyDescent="0.2">
      <c r="A133" s="1">
        <v>130</v>
      </c>
      <c r="B133" s="17" t="s">
        <v>293</v>
      </c>
      <c r="C133" s="18" t="s">
        <v>515</v>
      </c>
      <c r="D133" s="18">
        <v>7288</v>
      </c>
      <c r="E133" s="18" t="s">
        <v>261</v>
      </c>
      <c r="F133" s="18">
        <v>240.34</v>
      </c>
      <c r="G133" s="18">
        <v>57</v>
      </c>
      <c r="H133" s="19">
        <v>21</v>
      </c>
      <c r="I133" s="20">
        <v>44287</v>
      </c>
      <c r="J133" s="20" t="s">
        <v>721</v>
      </c>
      <c r="K133" s="20" t="s">
        <v>876</v>
      </c>
      <c r="L133" s="20" t="s">
        <v>873</v>
      </c>
    </row>
    <row r="134" spans="1:12" x14ac:dyDescent="0.2">
      <c r="A134" s="1">
        <v>131</v>
      </c>
      <c r="B134" s="7" t="s">
        <v>354</v>
      </c>
      <c r="C134" s="8" t="s">
        <v>516</v>
      </c>
      <c r="D134" s="8">
        <v>7395</v>
      </c>
      <c r="E134" s="8" t="s">
        <v>261</v>
      </c>
      <c r="F134" s="8">
        <v>240.34</v>
      </c>
      <c r="G134" s="8">
        <v>57</v>
      </c>
      <c r="H134" s="12">
        <v>21</v>
      </c>
      <c r="I134" s="13">
        <v>44287</v>
      </c>
      <c r="J134" s="20" t="s">
        <v>721</v>
      </c>
      <c r="K134" s="20" t="s">
        <v>876</v>
      </c>
      <c r="L134" s="20" t="s">
        <v>873</v>
      </c>
    </row>
    <row r="135" spans="1:12" x14ac:dyDescent="0.2">
      <c r="A135" s="1">
        <v>132</v>
      </c>
      <c r="B135" s="17" t="s">
        <v>51</v>
      </c>
      <c r="C135" s="18" t="s">
        <v>517</v>
      </c>
      <c r="D135" s="18">
        <v>519</v>
      </c>
      <c r="E135" s="18" t="s">
        <v>222</v>
      </c>
      <c r="F135" s="18">
        <v>281.66000000000003</v>
      </c>
      <c r="G135" s="18">
        <v>61</v>
      </c>
      <c r="H135" s="19">
        <v>35</v>
      </c>
      <c r="I135" s="20">
        <v>44134</v>
      </c>
      <c r="J135" s="20" t="s">
        <v>729</v>
      </c>
      <c r="K135" s="20" t="s">
        <v>862</v>
      </c>
      <c r="L135" s="20" t="s">
        <v>863</v>
      </c>
    </row>
    <row r="136" spans="1:12" x14ac:dyDescent="0.2">
      <c r="A136" s="1">
        <v>133</v>
      </c>
      <c r="B136" s="7" t="s">
        <v>75</v>
      </c>
      <c r="C136" s="8" t="s">
        <v>518</v>
      </c>
      <c r="D136" s="8">
        <v>1483</v>
      </c>
      <c r="E136" s="8" t="s">
        <v>222</v>
      </c>
      <c r="F136" s="8">
        <v>281.66000000000003</v>
      </c>
      <c r="G136" s="8">
        <v>61</v>
      </c>
      <c r="H136" s="12">
        <v>32</v>
      </c>
      <c r="I136" s="13">
        <v>44134</v>
      </c>
      <c r="J136" s="20" t="s">
        <v>729</v>
      </c>
      <c r="K136" s="20" t="s">
        <v>862</v>
      </c>
      <c r="L136" s="20" t="s">
        <v>863</v>
      </c>
    </row>
    <row r="137" spans="1:12" x14ac:dyDescent="0.2">
      <c r="A137" s="1">
        <v>134</v>
      </c>
      <c r="B137" s="17" t="s">
        <v>379</v>
      </c>
      <c r="C137" s="18" t="s">
        <v>519</v>
      </c>
      <c r="D137" s="18">
        <v>5389</v>
      </c>
      <c r="E137" s="18" t="s">
        <v>222</v>
      </c>
      <c r="F137" s="18">
        <v>281.66000000000003</v>
      </c>
      <c r="G137" s="18">
        <v>57</v>
      </c>
      <c r="H137" s="19">
        <v>23</v>
      </c>
      <c r="I137" s="20">
        <v>44134</v>
      </c>
      <c r="J137" s="20" t="s">
        <v>729</v>
      </c>
      <c r="K137" s="20" t="s">
        <v>862</v>
      </c>
      <c r="L137" s="20" t="s">
        <v>863</v>
      </c>
    </row>
    <row r="138" spans="1:12" x14ac:dyDescent="0.2">
      <c r="A138" s="1">
        <v>135</v>
      </c>
      <c r="B138" s="7" t="s">
        <v>32</v>
      </c>
      <c r="C138" s="8" t="s">
        <v>520</v>
      </c>
      <c r="D138" s="8">
        <v>1979</v>
      </c>
      <c r="E138" s="8" t="s">
        <v>211</v>
      </c>
      <c r="F138" s="8">
        <v>277.26</v>
      </c>
      <c r="G138" s="8">
        <v>60</v>
      </c>
      <c r="H138" s="12">
        <v>30</v>
      </c>
      <c r="I138" s="13">
        <v>44134</v>
      </c>
      <c r="J138" s="20" t="s">
        <v>725</v>
      </c>
      <c r="K138" s="20" t="s">
        <v>872</v>
      </c>
      <c r="L138" s="20" t="s">
        <v>863</v>
      </c>
    </row>
    <row r="139" spans="1:12" x14ac:dyDescent="0.2">
      <c r="A139" s="1">
        <v>136</v>
      </c>
      <c r="B139" s="17" t="s">
        <v>23</v>
      </c>
      <c r="C139" s="18" t="s">
        <v>521</v>
      </c>
      <c r="D139" s="18">
        <v>2329</v>
      </c>
      <c r="E139" s="18" t="s">
        <v>211</v>
      </c>
      <c r="F139" s="18">
        <v>277.26</v>
      </c>
      <c r="G139" s="18">
        <v>62</v>
      </c>
      <c r="H139" s="19">
        <v>28</v>
      </c>
      <c r="I139" s="20">
        <v>44134</v>
      </c>
      <c r="J139" s="20" t="s">
        <v>725</v>
      </c>
      <c r="K139" s="20" t="s">
        <v>872</v>
      </c>
      <c r="L139" s="20" t="s">
        <v>863</v>
      </c>
    </row>
    <row r="140" spans="1:12" x14ac:dyDescent="0.2">
      <c r="A140" s="1">
        <v>137</v>
      </c>
      <c r="B140" s="7" t="s">
        <v>3</v>
      </c>
      <c r="C140" s="8" t="s">
        <v>522</v>
      </c>
      <c r="D140" s="8">
        <v>2444</v>
      </c>
      <c r="E140" s="8" t="s">
        <v>211</v>
      </c>
      <c r="F140" s="8">
        <v>277.26</v>
      </c>
      <c r="G140" s="8">
        <v>62</v>
      </c>
      <c r="H140" s="12">
        <v>27</v>
      </c>
      <c r="I140" s="13">
        <v>44134</v>
      </c>
      <c r="J140" s="20" t="s">
        <v>725</v>
      </c>
      <c r="K140" s="20" t="s">
        <v>872</v>
      </c>
      <c r="L140" s="20" t="s">
        <v>863</v>
      </c>
    </row>
    <row r="141" spans="1:12" x14ac:dyDescent="0.2">
      <c r="A141" s="1">
        <v>138</v>
      </c>
      <c r="B141" s="17" t="s">
        <v>22</v>
      </c>
      <c r="C141" s="18" t="s">
        <v>523</v>
      </c>
      <c r="D141" s="18">
        <v>2464</v>
      </c>
      <c r="E141" s="18" t="s">
        <v>211</v>
      </c>
      <c r="F141" s="18">
        <v>277.26</v>
      </c>
      <c r="G141" s="18">
        <v>64</v>
      </c>
      <c r="H141" s="19">
        <v>27</v>
      </c>
      <c r="I141" s="20">
        <v>44134</v>
      </c>
      <c r="J141" s="20" t="s">
        <v>725</v>
      </c>
      <c r="K141" s="20" t="s">
        <v>872</v>
      </c>
      <c r="L141" s="20" t="s">
        <v>863</v>
      </c>
    </row>
    <row r="142" spans="1:12" x14ac:dyDescent="0.2">
      <c r="A142" s="1">
        <v>139</v>
      </c>
      <c r="B142" s="7" t="s">
        <v>337</v>
      </c>
      <c r="C142" s="8" t="s">
        <v>524</v>
      </c>
      <c r="D142" s="8">
        <v>3597</v>
      </c>
      <c r="E142" s="8" t="s">
        <v>211</v>
      </c>
      <c r="F142" s="8">
        <v>277.26</v>
      </c>
      <c r="G142" s="8">
        <v>58</v>
      </c>
      <c r="H142" s="12">
        <v>25</v>
      </c>
      <c r="I142" s="13">
        <v>44134</v>
      </c>
      <c r="J142" s="20" t="s">
        <v>725</v>
      </c>
      <c r="K142" s="20" t="s">
        <v>872</v>
      </c>
      <c r="L142" s="20" t="s">
        <v>863</v>
      </c>
    </row>
    <row r="143" spans="1:12" x14ac:dyDescent="0.2">
      <c r="A143" s="1">
        <v>140</v>
      </c>
      <c r="B143" s="17" t="s">
        <v>277</v>
      </c>
      <c r="C143" s="18" t="s">
        <v>525</v>
      </c>
      <c r="D143" s="18">
        <v>4362</v>
      </c>
      <c r="E143" s="18" t="s">
        <v>211</v>
      </c>
      <c r="F143" s="18">
        <v>277.26</v>
      </c>
      <c r="G143" s="18">
        <v>57</v>
      </c>
      <c r="H143" s="19">
        <v>23</v>
      </c>
      <c r="I143" s="20">
        <v>44134</v>
      </c>
      <c r="J143" s="20" t="s">
        <v>725</v>
      </c>
      <c r="K143" s="20" t="s">
        <v>872</v>
      </c>
      <c r="L143" s="20" t="s">
        <v>863</v>
      </c>
    </row>
    <row r="144" spans="1:12" x14ac:dyDescent="0.2">
      <c r="A144" s="1">
        <v>141</v>
      </c>
      <c r="B144" s="7" t="s">
        <v>289</v>
      </c>
      <c r="C144" s="8" t="s">
        <v>526</v>
      </c>
      <c r="D144" s="8">
        <v>4374</v>
      </c>
      <c r="E144" s="8" t="s">
        <v>211</v>
      </c>
      <c r="F144" s="8">
        <v>277.26</v>
      </c>
      <c r="G144" s="8">
        <v>59</v>
      </c>
      <c r="H144" s="12">
        <v>23</v>
      </c>
      <c r="I144" s="13">
        <v>44134</v>
      </c>
      <c r="J144" s="20" t="s">
        <v>725</v>
      </c>
      <c r="K144" s="20" t="s">
        <v>872</v>
      </c>
      <c r="L144" s="20" t="s">
        <v>863</v>
      </c>
    </row>
    <row r="145" spans="1:12" x14ac:dyDescent="0.2">
      <c r="A145" s="1">
        <v>142</v>
      </c>
      <c r="B145" s="17" t="s">
        <v>359</v>
      </c>
      <c r="C145" s="18" t="s">
        <v>527</v>
      </c>
      <c r="D145" s="18">
        <v>6049</v>
      </c>
      <c r="E145" s="18" t="s">
        <v>211</v>
      </c>
      <c r="F145" s="18">
        <v>277.26</v>
      </c>
      <c r="G145" s="18">
        <v>62</v>
      </c>
      <c r="H145" s="19">
        <v>22</v>
      </c>
      <c r="I145" s="20">
        <v>44134</v>
      </c>
      <c r="J145" s="20" t="s">
        <v>725</v>
      </c>
      <c r="K145" s="20" t="s">
        <v>872</v>
      </c>
      <c r="L145" s="20" t="s">
        <v>863</v>
      </c>
    </row>
    <row r="146" spans="1:12" x14ac:dyDescent="0.2">
      <c r="A146" s="1">
        <v>143</v>
      </c>
      <c r="B146" s="7" t="s">
        <v>33</v>
      </c>
      <c r="C146" s="8" t="s">
        <v>528</v>
      </c>
      <c r="D146" s="8">
        <v>5343</v>
      </c>
      <c r="E146" s="8" t="s">
        <v>213</v>
      </c>
      <c r="F146" s="8">
        <v>189.37</v>
      </c>
      <c r="G146" s="8">
        <v>60</v>
      </c>
      <c r="H146" s="12">
        <v>23</v>
      </c>
      <c r="I146" s="13">
        <v>44134</v>
      </c>
      <c r="J146" s="20" t="s">
        <v>725</v>
      </c>
      <c r="K146" s="20" t="s">
        <v>872</v>
      </c>
      <c r="L146" s="20" t="s">
        <v>873</v>
      </c>
    </row>
    <row r="147" spans="1:12" x14ac:dyDescent="0.2">
      <c r="A147" s="1">
        <v>144</v>
      </c>
      <c r="B147" s="17" t="s">
        <v>35</v>
      </c>
      <c r="C147" s="18" t="s">
        <v>529</v>
      </c>
      <c r="D147" s="18">
        <v>6232</v>
      </c>
      <c r="E147" s="18" t="s">
        <v>213</v>
      </c>
      <c r="F147" s="18">
        <v>189.37</v>
      </c>
      <c r="G147" s="18">
        <v>61</v>
      </c>
      <c r="H147" s="19">
        <v>22</v>
      </c>
      <c r="I147" s="20">
        <v>44134</v>
      </c>
      <c r="J147" s="20" t="s">
        <v>725</v>
      </c>
      <c r="K147" s="20" t="s">
        <v>872</v>
      </c>
      <c r="L147" s="20" t="s">
        <v>873</v>
      </c>
    </row>
    <row r="148" spans="1:12" x14ac:dyDescent="0.2">
      <c r="A148" s="1">
        <v>145</v>
      </c>
      <c r="B148" s="7" t="s">
        <v>71</v>
      </c>
      <c r="C148" s="8" t="s">
        <v>530</v>
      </c>
      <c r="D148" s="8">
        <v>431</v>
      </c>
      <c r="E148" s="8" t="s">
        <v>219</v>
      </c>
      <c r="F148" s="8">
        <v>281.66000000000003</v>
      </c>
      <c r="G148" s="8">
        <v>62</v>
      </c>
      <c r="H148" s="12">
        <v>35</v>
      </c>
      <c r="I148" s="13">
        <v>44134</v>
      </c>
      <c r="J148" s="20" t="s">
        <v>725</v>
      </c>
      <c r="K148" s="20" t="s">
        <v>862</v>
      </c>
      <c r="L148" s="20" t="s">
        <v>863</v>
      </c>
    </row>
    <row r="149" spans="1:12" x14ac:dyDescent="0.2">
      <c r="A149" s="1">
        <v>146</v>
      </c>
      <c r="B149" s="17" t="s">
        <v>67</v>
      </c>
      <c r="C149" s="18" t="s">
        <v>531</v>
      </c>
      <c r="D149" s="18">
        <v>693</v>
      </c>
      <c r="E149" s="18" t="s">
        <v>219</v>
      </c>
      <c r="F149" s="18">
        <v>281.66000000000003</v>
      </c>
      <c r="G149" s="18">
        <v>59</v>
      </c>
      <c r="H149" s="19">
        <v>35</v>
      </c>
      <c r="I149" s="20">
        <v>44134</v>
      </c>
      <c r="J149" s="20" t="s">
        <v>725</v>
      </c>
      <c r="K149" s="20" t="s">
        <v>862</v>
      </c>
      <c r="L149" s="20" t="s">
        <v>863</v>
      </c>
    </row>
    <row r="150" spans="1:12" x14ac:dyDescent="0.2">
      <c r="A150" s="1">
        <v>147</v>
      </c>
      <c r="B150" s="7" t="s">
        <v>77</v>
      </c>
      <c r="C150" s="8" t="s">
        <v>532</v>
      </c>
      <c r="D150" s="8">
        <v>859</v>
      </c>
      <c r="E150" s="8" t="s">
        <v>219</v>
      </c>
      <c r="F150" s="8">
        <v>281.66000000000003</v>
      </c>
      <c r="G150" s="8">
        <v>58</v>
      </c>
      <c r="H150" s="12">
        <v>34</v>
      </c>
      <c r="I150" s="13">
        <v>44134</v>
      </c>
      <c r="J150" s="20" t="s">
        <v>725</v>
      </c>
      <c r="K150" s="20" t="s">
        <v>862</v>
      </c>
      <c r="L150" s="20" t="s">
        <v>863</v>
      </c>
    </row>
    <row r="151" spans="1:12" x14ac:dyDescent="0.2">
      <c r="A151" s="1">
        <v>148</v>
      </c>
      <c r="B151" s="17" t="s">
        <v>312</v>
      </c>
      <c r="C151" s="18" t="s">
        <v>533</v>
      </c>
      <c r="D151" s="18">
        <v>1146</v>
      </c>
      <c r="E151" s="18" t="s">
        <v>219</v>
      </c>
      <c r="F151" s="18">
        <v>281.66000000000003</v>
      </c>
      <c r="G151" s="18">
        <v>59</v>
      </c>
      <c r="H151" s="19">
        <v>33</v>
      </c>
      <c r="I151" s="20">
        <v>44134</v>
      </c>
      <c r="J151" s="20" t="s">
        <v>725</v>
      </c>
      <c r="K151" s="20" t="s">
        <v>862</v>
      </c>
      <c r="L151" s="20" t="s">
        <v>863</v>
      </c>
    </row>
    <row r="152" spans="1:12" x14ac:dyDescent="0.2">
      <c r="A152" s="1">
        <v>149</v>
      </c>
      <c r="B152" s="7" t="s">
        <v>68</v>
      </c>
      <c r="C152" s="8" t="s">
        <v>534</v>
      </c>
      <c r="D152" s="8">
        <v>1218</v>
      </c>
      <c r="E152" s="8" t="s">
        <v>219</v>
      </c>
      <c r="F152" s="8">
        <v>281.66000000000003</v>
      </c>
      <c r="G152" s="8">
        <v>64</v>
      </c>
      <c r="H152" s="12">
        <v>33</v>
      </c>
      <c r="I152" s="13">
        <v>44134</v>
      </c>
      <c r="J152" s="20" t="s">
        <v>725</v>
      </c>
      <c r="K152" s="20" t="s">
        <v>862</v>
      </c>
      <c r="L152" s="20" t="s">
        <v>863</v>
      </c>
    </row>
    <row r="153" spans="1:12" x14ac:dyDescent="0.2">
      <c r="A153" s="1">
        <v>150</v>
      </c>
      <c r="B153" s="17" t="s">
        <v>55</v>
      </c>
      <c r="C153" s="18" t="s">
        <v>535</v>
      </c>
      <c r="D153" s="18">
        <v>1977</v>
      </c>
      <c r="E153" s="18" t="s">
        <v>219</v>
      </c>
      <c r="F153" s="18">
        <v>281.66000000000003</v>
      </c>
      <c r="G153" s="18">
        <v>61</v>
      </c>
      <c r="H153" s="19">
        <v>30</v>
      </c>
      <c r="I153" s="20">
        <v>44134</v>
      </c>
      <c r="J153" s="20" t="s">
        <v>725</v>
      </c>
      <c r="K153" s="20" t="s">
        <v>862</v>
      </c>
      <c r="L153" s="20" t="s">
        <v>863</v>
      </c>
    </row>
    <row r="154" spans="1:12" x14ac:dyDescent="0.2">
      <c r="A154" s="1">
        <v>151</v>
      </c>
      <c r="B154" s="7" t="s">
        <v>48</v>
      </c>
      <c r="C154" s="8" t="s">
        <v>536</v>
      </c>
      <c r="D154" s="8">
        <v>2026</v>
      </c>
      <c r="E154" s="8" t="s">
        <v>219</v>
      </c>
      <c r="F154" s="8">
        <v>281.66000000000003</v>
      </c>
      <c r="G154" s="8">
        <v>62</v>
      </c>
      <c r="H154" s="12">
        <v>30</v>
      </c>
      <c r="I154" s="13">
        <v>44134</v>
      </c>
      <c r="J154" s="20" t="s">
        <v>725</v>
      </c>
      <c r="K154" s="20" t="s">
        <v>862</v>
      </c>
      <c r="L154" s="20" t="s">
        <v>863</v>
      </c>
    </row>
    <row r="155" spans="1:12" x14ac:dyDescent="0.2">
      <c r="A155" s="1">
        <v>152</v>
      </c>
      <c r="B155" s="17" t="s">
        <v>50</v>
      </c>
      <c r="C155" s="18" t="s">
        <v>537</v>
      </c>
      <c r="D155" s="18">
        <v>2211</v>
      </c>
      <c r="E155" s="18" t="s">
        <v>219</v>
      </c>
      <c r="F155" s="18">
        <v>281.66000000000003</v>
      </c>
      <c r="G155" s="18">
        <v>59</v>
      </c>
      <c r="H155" s="19">
        <v>23</v>
      </c>
      <c r="I155" s="20">
        <v>44134</v>
      </c>
      <c r="J155" s="20" t="s">
        <v>725</v>
      </c>
      <c r="K155" s="20" t="s">
        <v>862</v>
      </c>
      <c r="L155" s="20" t="s">
        <v>863</v>
      </c>
    </row>
    <row r="156" spans="1:12" x14ac:dyDescent="0.2">
      <c r="A156" s="1">
        <v>153</v>
      </c>
      <c r="B156" s="7" t="s">
        <v>356</v>
      </c>
      <c r="C156" s="8" t="s">
        <v>538</v>
      </c>
      <c r="D156" s="8">
        <v>2895</v>
      </c>
      <c r="E156" s="8" t="s">
        <v>219</v>
      </c>
      <c r="F156" s="8">
        <v>289.45999999999998</v>
      </c>
      <c r="G156" s="8">
        <v>63</v>
      </c>
      <c r="H156" s="12">
        <v>23</v>
      </c>
      <c r="I156" s="13">
        <v>44134</v>
      </c>
      <c r="J156" s="20" t="s">
        <v>725</v>
      </c>
      <c r="K156" s="20" t="s">
        <v>862</v>
      </c>
      <c r="L156" s="20" t="s">
        <v>863</v>
      </c>
    </row>
    <row r="157" spans="1:12" x14ac:dyDescent="0.2">
      <c r="A157" s="1">
        <v>154</v>
      </c>
      <c r="B157" s="17" t="s">
        <v>69</v>
      </c>
      <c r="C157" s="18" t="s">
        <v>539</v>
      </c>
      <c r="D157" s="18">
        <v>3412</v>
      </c>
      <c r="E157" s="18" t="s">
        <v>219</v>
      </c>
      <c r="F157" s="18">
        <v>289.45999999999998</v>
      </c>
      <c r="G157" s="18">
        <v>61</v>
      </c>
      <c r="H157" s="19">
        <v>37</v>
      </c>
      <c r="I157" s="20">
        <v>44134</v>
      </c>
      <c r="J157" s="20" t="s">
        <v>725</v>
      </c>
      <c r="K157" s="20" t="s">
        <v>862</v>
      </c>
      <c r="L157" s="20" t="s">
        <v>863</v>
      </c>
    </row>
    <row r="158" spans="1:12" x14ac:dyDescent="0.2">
      <c r="A158" s="1">
        <v>155</v>
      </c>
      <c r="B158" s="7" t="s">
        <v>310</v>
      </c>
      <c r="C158" s="8" t="s">
        <v>540</v>
      </c>
      <c r="D158" s="8">
        <v>3829</v>
      </c>
      <c r="E158" s="8" t="s">
        <v>219</v>
      </c>
      <c r="F158" s="8">
        <v>281.66000000000003</v>
      </c>
      <c r="G158" s="8">
        <v>60</v>
      </c>
      <c r="H158" s="12">
        <v>22</v>
      </c>
      <c r="I158" s="13">
        <v>44134</v>
      </c>
      <c r="J158" s="20" t="s">
        <v>725</v>
      </c>
      <c r="K158" s="20" t="s">
        <v>862</v>
      </c>
      <c r="L158" s="20" t="s">
        <v>863</v>
      </c>
    </row>
    <row r="159" spans="1:12" x14ac:dyDescent="0.2">
      <c r="A159" s="1">
        <v>156</v>
      </c>
      <c r="B159" s="17" t="s">
        <v>47</v>
      </c>
      <c r="C159" s="18" t="s">
        <v>541</v>
      </c>
      <c r="D159" s="18">
        <v>3932</v>
      </c>
      <c r="E159" s="18" t="s">
        <v>219</v>
      </c>
      <c r="F159" s="18">
        <v>281.66000000000003</v>
      </c>
      <c r="G159" s="18">
        <v>61</v>
      </c>
      <c r="H159" s="19">
        <v>26</v>
      </c>
      <c r="I159" s="20">
        <v>44134</v>
      </c>
      <c r="J159" s="20" t="s">
        <v>725</v>
      </c>
      <c r="K159" s="20" t="s">
        <v>862</v>
      </c>
      <c r="L159" s="20" t="s">
        <v>863</v>
      </c>
    </row>
    <row r="160" spans="1:12" x14ac:dyDescent="0.2">
      <c r="A160" s="1">
        <v>157</v>
      </c>
      <c r="B160" s="7" t="s">
        <v>42</v>
      </c>
      <c r="C160" s="8" t="s">
        <v>542</v>
      </c>
      <c r="D160" s="8">
        <v>5468</v>
      </c>
      <c r="E160" s="8" t="s">
        <v>219</v>
      </c>
      <c r="F160" s="8">
        <v>281.66000000000003</v>
      </c>
      <c r="G160" s="8">
        <v>61</v>
      </c>
      <c r="H160" s="12">
        <v>19</v>
      </c>
      <c r="I160" s="13">
        <v>44134</v>
      </c>
      <c r="J160" s="20" t="s">
        <v>725</v>
      </c>
      <c r="K160" s="20" t="s">
        <v>862</v>
      </c>
      <c r="L160" s="20" t="s">
        <v>863</v>
      </c>
    </row>
    <row r="161" spans="1:12" x14ac:dyDescent="0.2">
      <c r="A161" s="1">
        <v>158</v>
      </c>
      <c r="B161" s="17" t="s">
        <v>44</v>
      </c>
      <c r="C161" s="18" t="s">
        <v>543</v>
      </c>
      <c r="D161" s="18">
        <v>7007</v>
      </c>
      <c r="E161" s="18" t="s">
        <v>219</v>
      </c>
      <c r="F161" s="18">
        <v>281.66000000000003</v>
      </c>
      <c r="G161" s="18">
        <v>62</v>
      </c>
      <c r="H161" s="19">
        <v>14</v>
      </c>
      <c r="I161" s="20">
        <v>44134</v>
      </c>
      <c r="J161" s="20" t="s">
        <v>725</v>
      </c>
      <c r="K161" s="20" t="s">
        <v>862</v>
      </c>
      <c r="L161" s="20" t="s">
        <v>863</v>
      </c>
    </row>
    <row r="162" spans="1:12" x14ac:dyDescent="0.2">
      <c r="A162" s="1">
        <v>159</v>
      </c>
      <c r="B162" s="7" t="s">
        <v>83</v>
      </c>
      <c r="C162" s="8" t="s">
        <v>544</v>
      </c>
      <c r="D162" s="8">
        <v>5808</v>
      </c>
      <c r="E162" s="8" t="s">
        <v>227</v>
      </c>
      <c r="F162" s="8">
        <v>192.38</v>
      </c>
      <c r="G162" s="8">
        <v>59</v>
      </c>
      <c r="H162" s="12">
        <v>15</v>
      </c>
      <c r="I162" s="13">
        <v>44134</v>
      </c>
      <c r="J162" s="20" t="s">
        <v>725</v>
      </c>
      <c r="K162" s="20" t="s">
        <v>862</v>
      </c>
      <c r="L162" s="20" t="s">
        <v>873</v>
      </c>
    </row>
    <row r="163" spans="1:12" x14ac:dyDescent="0.2">
      <c r="A163" s="1">
        <v>160</v>
      </c>
      <c r="B163" s="17" t="s">
        <v>298</v>
      </c>
      <c r="C163" s="18" t="s">
        <v>545</v>
      </c>
      <c r="D163" s="18">
        <v>7092</v>
      </c>
      <c r="E163" s="18" t="s">
        <v>227</v>
      </c>
      <c r="F163" s="18">
        <v>192.38</v>
      </c>
      <c r="G163" s="18">
        <v>58</v>
      </c>
      <c r="H163" s="19">
        <v>14</v>
      </c>
      <c r="I163" s="20">
        <v>44134</v>
      </c>
      <c r="J163" s="20" t="s">
        <v>725</v>
      </c>
      <c r="K163" s="20" t="s">
        <v>862</v>
      </c>
      <c r="L163" s="20" t="s">
        <v>873</v>
      </c>
    </row>
    <row r="164" spans="1:12" x14ac:dyDescent="0.2">
      <c r="A164" s="1">
        <v>161</v>
      </c>
      <c r="B164" s="7" t="s">
        <v>371</v>
      </c>
      <c r="C164" s="8" t="s">
        <v>546</v>
      </c>
      <c r="D164" s="8">
        <v>7907</v>
      </c>
      <c r="E164" s="8" t="s">
        <v>227</v>
      </c>
      <c r="F164" s="8">
        <v>192.38</v>
      </c>
      <c r="G164" s="8">
        <v>55</v>
      </c>
      <c r="H164" s="12">
        <v>20</v>
      </c>
      <c r="I164" s="13">
        <v>44134</v>
      </c>
      <c r="J164" s="20" t="s">
        <v>725</v>
      </c>
      <c r="K164" s="20" t="s">
        <v>862</v>
      </c>
      <c r="L164" s="20" t="s">
        <v>873</v>
      </c>
    </row>
    <row r="165" spans="1:12" x14ac:dyDescent="0.2">
      <c r="A165" s="1">
        <v>162</v>
      </c>
      <c r="B165" s="17" t="s">
        <v>88</v>
      </c>
      <c r="C165" s="18" t="s">
        <v>547</v>
      </c>
      <c r="D165" s="18">
        <v>8020</v>
      </c>
      <c r="E165" s="18" t="s">
        <v>227</v>
      </c>
      <c r="F165" s="18">
        <v>192.38</v>
      </c>
      <c r="G165" s="18">
        <v>58</v>
      </c>
      <c r="H165" s="19">
        <v>13</v>
      </c>
      <c r="I165" s="20">
        <v>44134</v>
      </c>
      <c r="J165" s="20" t="s">
        <v>725</v>
      </c>
      <c r="K165" s="20" t="s">
        <v>862</v>
      </c>
      <c r="L165" s="20" t="s">
        <v>873</v>
      </c>
    </row>
    <row r="166" spans="1:12" x14ac:dyDescent="0.2">
      <c r="A166" s="1">
        <v>163</v>
      </c>
      <c r="B166" s="7" t="s">
        <v>100</v>
      </c>
      <c r="C166" s="8" t="s">
        <v>548</v>
      </c>
      <c r="D166" s="8">
        <v>1301</v>
      </c>
      <c r="E166" s="8" t="s">
        <v>235</v>
      </c>
      <c r="F166" s="8">
        <v>289.45999999999998</v>
      </c>
      <c r="G166" s="8">
        <v>55</v>
      </c>
      <c r="H166" s="12">
        <v>33</v>
      </c>
      <c r="I166" s="13">
        <v>44134</v>
      </c>
      <c r="J166" s="20" t="s">
        <v>725</v>
      </c>
      <c r="K166" s="20" t="s">
        <v>874</v>
      </c>
      <c r="L166" s="20" t="s">
        <v>863</v>
      </c>
    </row>
    <row r="167" spans="1:12" x14ac:dyDescent="0.2">
      <c r="A167" s="1">
        <v>164</v>
      </c>
      <c r="B167" s="17" t="s">
        <v>271</v>
      </c>
      <c r="C167" s="18" t="s">
        <v>549</v>
      </c>
      <c r="D167" s="18">
        <v>5377</v>
      </c>
      <c r="E167" s="18" t="s">
        <v>381</v>
      </c>
      <c r="F167" s="18">
        <v>197.7</v>
      </c>
      <c r="G167" s="18">
        <v>58</v>
      </c>
      <c r="H167" s="19">
        <v>23</v>
      </c>
      <c r="I167" s="20">
        <v>44134</v>
      </c>
      <c r="J167" s="20" t="s">
        <v>725</v>
      </c>
      <c r="K167" s="20" t="s">
        <v>874</v>
      </c>
      <c r="L167" s="20" t="s">
        <v>873</v>
      </c>
    </row>
    <row r="168" spans="1:12" x14ac:dyDescent="0.2">
      <c r="A168" s="1">
        <v>165</v>
      </c>
      <c r="B168" s="7" t="s">
        <v>344</v>
      </c>
      <c r="C168" s="8" t="s">
        <v>550</v>
      </c>
      <c r="D168" s="8">
        <v>130</v>
      </c>
      <c r="E168" s="8" t="s">
        <v>246</v>
      </c>
      <c r="F168" s="8">
        <v>351.87</v>
      </c>
      <c r="G168" s="8">
        <v>61</v>
      </c>
      <c r="H168" s="12">
        <v>35</v>
      </c>
      <c r="I168" s="13">
        <v>44134</v>
      </c>
      <c r="J168" s="20" t="s">
        <v>725</v>
      </c>
      <c r="K168" s="20" t="s">
        <v>875</v>
      </c>
      <c r="L168" s="20" t="s">
        <v>863</v>
      </c>
    </row>
    <row r="169" spans="1:12" x14ac:dyDescent="0.2">
      <c r="A169" s="1">
        <v>166</v>
      </c>
      <c r="B169" s="17" t="s">
        <v>305</v>
      </c>
      <c r="C169" s="18" t="s">
        <v>551</v>
      </c>
      <c r="D169" s="18">
        <v>933</v>
      </c>
      <c r="E169" s="18" t="s">
        <v>246</v>
      </c>
      <c r="F169" s="18">
        <v>351.87</v>
      </c>
      <c r="G169" s="18">
        <v>58</v>
      </c>
      <c r="H169" s="19">
        <v>34</v>
      </c>
      <c r="I169" s="20">
        <v>44134</v>
      </c>
      <c r="J169" s="20" t="s">
        <v>725</v>
      </c>
      <c r="K169" s="20" t="s">
        <v>875</v>
      </c>
      <c r="L169" s="20" t="s">
        <v>863</v>
      </c>
    </row>
    <row r="170" spans="1:12" x14ac:dyDescent="0.2">
      <c r="A170" s="1">
        <v>167</v>
      </c>
      <c r="B170" s="7" t="s">
        <v>299</v>
      </c>
      <c r="C170" s="8" t="s">
        <v>552</v>
      </c>
      <c r="D170" s="8">
        <v>1120</v>
      </c>
      <c r="E170" s="8" t="s">
        <v>246</v>
      </c>
      <c r="F170" s="8">
        <v>351.87</v>
      </c>
      <c r="G170" s="8">
        <v>58</v>
      </c>
      <c r="H170" s="12">
        <v>33</v>
      </c>
      <c r="I170" s="13">
        <v>44134</v>
      </c>
      <c r="J170" s="20" t="s">
        <v>725</v>
      </c>
      <c r="K170" s="20" t="s">
        <v>875</v>
      </c>
      <c r="L170" s="20" t="s">
        <v>863</v>
      </c>
    </row>
    <row r="171" spans="1:12" x14ac:dyDescent="0.2">
      <c r="A171" s="1">
        <v>168</v>
      </c>
      <c r="B171" s="17" t="s">
        <v>137</v>
      </c>
      <c r="C171" s="18" t="s">
        <v>553</v>
      </c>
      <c r="D171" s="18">
        <v>1387</v>
      </c>
      <c r="E171" s="18" t="s">
        <v>246</v>
      </c>
      <c r="F171" s="18">
        <v>351.87</v>
      </c>
      <c r="G171" s="18">
        <v>59</v>
      </c>
      <c r="H171" s="19">
        <v>33</v>
      </c>
      <c r="I171" s="20">
        <v>44134</v>
      </c>
      <c r="J171" s="20" t="s">
        <v>725</v>
      </c>
      <c r="K171" s="20" t="s">
        <v>875</v>
      </c>
      <c r="L171" s="20" t="s">
        <v>863</v>
      </c>
    </row>
    <row r="172" spans="1:12" x14ac:dyDescent="0.2">
      <c r="A172" s="1">
        <v>169</v>
      </c>
      <c r="B172" s="7" t="s">
        <v>318</v>
      </c>
      <c r="C172" s="8" t="s">
        <v>554</v>
      </c>
      <c r="D172" s="8">
        <v>432</v>
      </c>
      <c r="E172" s="8" t="s">
        <v>250</v>
      </c>
      <c r="F172" s="8">
        <v>240.34</v>
      </c>
      <c r="G172" s="8">
        <v>60</v>
      </c>
      <c r="H172" s="12">
        <v>35</v>
      </c>
      <c r="I172" s="13">
        <v>44134</v>
      </c>
      <c r="J172" s="20" t="s">
        <v>725</v>
      </c>
      <c r="K172" s="20" t="s">
        <v>875</v>
      </c>
      <c r="L172" s="20" t="s">
        <v>873</v>
      </c>
    </row>
    <row r="173" spans="1:12" x14ac:dyDescent="0.2">
      <c r="A173" s="1">
        <v>170</v>
      </c>
      <c r="B173" s="17" t="s">
        <v>146</v>
      </c>
      <c r="C173" s="18" t="s">
        <v>555</v>
      </c>
      <c r="D173" s="18">
        <v>1430</v>
      </c>
      <c r="E173" s="18" t="s">
        <v>250</v>
      </c>
      <c r="F173" s="18">
        <v>240.34</v>
      </c>
      <c r="G173" s="18">
        <v>60</v>
      </c>
      <c r="H173" s="19">
        <v>33</v>
      </c>
      <c r="I173" s="20">
        <v>44134</v>
      </c>
      <c r="J173" s="20" t="s">
        <v>725</v>
      </c>
      <c r="K173" s="20" t="s">
        <v>875</v>
      </c>
      <c r="L173" s="20" t="s">
        <v>873</v>
      </c>
    </row>
    <row r="174" spans="1:12" x14ac:dyDescent="0.2">
      <c r="A174" s="1">
        <v>171</v>
      </c>
      <c r="B174" s="7" t="s">
        <v>165</v>
      </c>
      <c r="C174" s="8" t="s">
        <v>556</v>
      </c>
      <c r="D174" s="8">
        <v>2448</v>
      </c>
      <c r="E174" s="8" t="s">
        <v>250</v>
      </c>
      <c r="F174" s="8">
        <v>240.34</v>
      </c>
      <c r="G174" s="8">
        <v>58</v>
      </c>
      <c r="H174" s="12">
        <v>27</v>
      </c>
      <c r="I174" s="13">
        <v>44134</v>
      </c>
      <c r="J174" s="20" t="s">
        <v>725</v>
      </c>
      <c r="K174" s="20" t="s">
        <v>875</v>
      </c>
      <c r="L174" s="20" t="s">
        <v>873</v>
      </c>
    </row>
    <row r="175" spans="1:12" x14ac:dyDescent="0.2">
      <c r="A175" s="1">
        <v>172</v>
      </c>
      <c r="B175" s="17" t="s">
        <v>158</v>
      </c>
      <c r="C175" s="18" t="s">
        <v>557</v>
      </c>
      <c r="D175" s="18">
        <v>2489</v>
      </c>
      <c r="E175" s="18" t="s">
        <v>250</v>
      </c>
      <c r="F175" s="18">
        <v>240.34</v>
      </c>
      <c r="G175" s="18">
        <v>62</v>
      </c>
      <c r="H175" s="19">
        <v>27</v>
      </c>
      <c r="I175" s="20">
        <v>44134</v>
      </c>
      <c r="J175" s="20" t="s">
        <v>725</v>
      </c>
      <c r="K175" s="20" t="s">
        <v>875</v>
      </c>
      <c r="L175" s="20" t="s">
        <v>873</v>
      </c>
    </row>
    <row r="176" spans="1:12" x14ac:dyDescent="0.2">
      <c r="A176" s="1">
        <v>173</v>
      </c>
      <c r="B176" s="7" t="s">
        <v>301</v>
      </c>
      <c r="C176" s="8" t="s">
        <v>558</v>
      </c>
      <c r="D176" s="8">
        <v>5575</v>
      </c>
      <c r="E176" s="8" t="s">
        <v>250</v>
      </c>
      <c r="F176" s="8">
        <v>240.34</v>
      </c>
      <c r="G176" s="8">
        <v>56</v>
      </c>
      <c r="H176" s="12">
        <v>23</v>
      </c>
      <c r="I176" s="13">
        <v>44134</v>
      </c>
      <c r="J176" s="20" t="s">
        <v>725</v>
      </c>
      <c r="K176" s="20" t="s">
        <v>875</v>
      </c>
      <c r="L176" s="20" t="s">
        <v>873</v>
      </c>
    </row>
    <row r="177" spans="1:12" x14ac:dyDescent="0.2">
      <c r="A177" s="1">
        <v>174</v>
      </c>
      <c r="B177" s="17" t="s">
        <v>188</v>
      </c>
      <c r="C177" s="18" t="s">
        <v>559</v>
      </c>
      <c r="D177" s="18">
        <v>36</v>
      </c>
      <c r="E177" s="18" t="s">
        <v>258</v>
      </c>
      <c r="F177" s="18">
        <v>351.87</v>
      </c>
      <c r="G177" s="18">
        <v>60</v>
      </c>
      <c r="H177" s="19">
        <v>35</v>
      </c>
      <c r="I177" s="20">
        <v>44287</v>
      </c>
      <c r="J177" s="20" t="s">
        <v>725</v>
      </c>
      <c r="K177" s="20" t="s">
        <v>876</v>
      </c>
      <c r="L177" s="20" t="s">
        <v>863</v>
      </c>
    </row>
    <row r="178" spans="1:12" x14ac:dyDescent="0.2">
      <c r="A178" s="1">
        <v>175</v>
      </c>
      <c r="B178" s="7" t="s">
        <v>8</v>
      </c>
      <c r="C178" s="8" t="s">
        <v>560</v>
      </c>
      <c r="D178" s="8">
        <v>1099</v>
      </c>
      <c r="E178" s="8" t="s">
        <v>208</v>
      </c>
      <c r="F178" s="8">
        <v>289.45999999999998</v>
      </c>
      <c r="G178" s="8">
        <v>57</v>
      </c>
      <c r="H178" s="12">
        <v>31</v>
      </c>
      <c r="I178" s="13">
        <v>44134</v>
      </c>
      <c r="J178" s="20" t="s">
        <v>727</v>
      </c>
      <c r="K178" s="20" t="s">
        <v>872</v>
      </c>
      <c r="L178" s="20" t="s">
        <v>863</v>
      </c>
    </row>
    <row r="179" spans="1:12" x14ac:dyDescent="0.2">
      <c r="A179" s="1">
        <v>176</v>
      </c>
      <c r="B179" s="17" t="s">
        <v>11</v>
      </c>
      <c r="C179" s="18" t="s">
        <v>561</v>
      </c>
      <c r="D179" s="18">
        <v>2401</v>
      </c>
      <c r="E179" s="18" t="s">
        <v>208</v>
      </c>
      <c r="F179" s="18">
        <v>277.26</v>
      </c>
      <c r="G179" s="18">
        <v>61</v>
      </c>
      <c r="H179" s="19">
        <v>28</v>
      </c>
      <c r="I179" s="20">
        <v>44134</v>
      </c>
      <c r="J179" s="20" t="s">
        <v>727</v>
      </c>
      <c r="K179" s="20" t="s">
        <v>872</v>
      </c>
      <c r="L179" s="20" t="s">
        <v>863</v>
      </c>
    </row>
    <row r="180" spans="1:12" x14ac:dyDescent="0.2">
      <c r="A180" s="1">
        <v>177</v>
      </c>
      <c r="B180" s="7" t="s">
        <v>38</v>
      </c>
      <c r="C180" s="8" t="s">
        <v>562</v>
      </c>
      <c r="D180" s="8">
        <v>5176</v>
      </c>
      <c r="E180" s="8" t="s">
        <v>215</v>
      </c>
      <c r="F180" s="8">
        <v>189.37</v>
      </c>
      <c r="G180" s="8">
        <v>59</v>
      </c>
      <c r="H180" s="12">
        <v>23</v>
      </c>
      <c r="I180" s="13">
        <v>44134</v>
      </c>
      <c r="J180" s="20" t="s">
        <v>727</v>
      </c>
      <c r="K180" s="20" t="s">
        <v>872</v>
      </c>
      <c r="L180" s="20" t="s">
        <v>873</v>
      </c>
    </row>
    <row r="181" spans="1:12" x14ac:dyDescent="0.2">
      <c r="A181" s="1">
        <v>178</v>
      </c>
      <c r="B181" s="17" t="s">
        <v>37</v>
      </c>
      <c r="C181" s="18" t="s">
        <v>563</v>
      </c>
      <c r="D181" s="18">
        <v>5220</v>
      </c>
      <c r="E181" s="18" t="s">
        <v>215</v>
      </c>
      <c r="F181" s="18">
        <v>189.37</v>
      </c>
      <c r="G181" s="18">
        <v>59</v>
      </c>
      <c r="H181" s="19">
        <v>23</v>
      </c>
      <c r="I181" s="20">
        <v>44134</v>
      </c>
      <c r="J181" s="20" t="s">
        <v>727</v>
      </c>
      <c r="K181" s="20" t="s">
        <v>872</v>
      </c>
      <c r="L181" s="20" t="s">
        <v>873</v>
      </c>
    </row>
    <row r="182" spans="1:12" x14ac:dyDescent="0.2">
      <c r="A182" s="1">
        <v>179</v>
      </c>
      <c r="B182" s="7" t="s">
        <v>79</v>
      </c>
      <c r="C182" s="8" t="s">
        <v>564</v>
      </c>
      <c r="D182" s="8">
        <v>1159</v>
      </c>
      <c r="E182" s="8" t="s">
        <v>226</v>
      </c>
      <c r="F182" s="8">
        <v>281.66000000000003</v>
      </c>
      <c r="G182" s="8">
        <v>59</v>
      </c>
      <c r="H182" s="12">
        <v>33</v>
      </c>
      <c r="I182" s="13">
        <v>44134</v>
      </c>
      <c r="J182" s="20" t="s">
        <v>727</v>
      </c>
      <c r="K182" s="20" t="s">
        <v>862</v>
      </c>
      <c r="L182" s="20" t="s">
        <v>863</v>
      </c>
    </row>
    <row r="183" spans="1:12" x14ac:dyDescent="0.2">
      <c r="A183" s="1">
        <v>180</v>
      </c>
      <c r="B183" s="17" t="s">
        <v>58</v>
      </c>
      <c r="C183" s="18" t="s">
        <v>565</v>
      </c>
      <c r="D183" s="18">
        <v>1472</v>
      </c>
      <c r="E183" s="18" t="s">
        <v>226</v>
      </c>
      <c r="F183" s="18">
        <v>281.66000000000003</v>
      </c>
      <c r="G183" s="18">
        <v>60</v>
      </c>
      <c r="H183" s="19">
        <v>32</v>
      </c>
      <c r="I183" s="20">
        <v>44134</v>
      </c>
      <c r="J183" s="20" t="s">
        <v>727</v>
      </c>
      <c r="K183" s="20" t="s">
        <v>862</v>
      </c>
      <c r="L183" s="20" t="s">
        <v>863</v>
      </c>
    </row>
    <row r="184" spans="1:12" x14ac:dyDescent="0.2">
      <c r="A184" s="1">
        <v>181</v>
      </c>
      <c r="B184" s="7" t="s">
        <v>322</v>
      </c>
      <c r="C184" s="8" t="s">
        <v>566</v>
      </c>
      <c r="D184" s="8">
        <v>2613</v>
      </c>
      <c r="E184" s="8" t="s">
        <v>226</v>
      </c>
      <c r="F184" s="8">
        <v>281.66000000000003</v>
      </c>
      <c r="G184" s="8">
        <v>58</v>
      </c>
      <c r="H184" s="12">
        <v>27</v>
      </c>
      <c r="I184" s="13">
        <v>44134</v>
      </c>
      <c r="J184" s="20" t="s">
        <v>727</v>
      </c>
      <c r="K184" s="20" t="s">
        <v>862</v>
      </c>
      <c r="L184" s="20" t="s">
        <v>863</v>
      </c>
    </row>
    <row r="185" spans="1:12" x14ac:dyDescent="0.2">
      <c r="A185" s="1">
        <v>182</v>
      </c>
      <c r="B185" s="17" t="s">
        <v>329</v>
      </c>
      <c r="C185" s="18" t="s">
        <v>567</v>
      </c>
      <c r="D185" s="18">
        <v>3044</v>
      </c>
      <c r="E185" s="18" t="s">
        <v>226</v>
      </c>
      <c r="F185" s="18">
        <v>281.66000000000003</v>
      </c>
      <c r="G185" s="18">
        <v>64</v>
      </c>
      <c r="H185" s="19">
        <v>25</v>
      </c>
      <c r="I185" s="20">
        <v>44134</v>
      </c>
      <c r="J185" s="20" t="s">
        <v>727</v>
      </c>
      <c r="K185" s="20" t="s">
        <v>862</v>
      </c>
      <c r="L185" s="20" t="s">
        <v>863</v>
      </c>
    </row>
    <row r="186" spans="1:12" x14ac:dyDescent="0.2">
      <c r="A186" s="1">
        <v>183</v>
      </c>
      <c r="B186" s="7" t="s">
        <v>86</v>
      </c>
      <c r="C186" s="8" t="s">
        <v>568</v>
      </c>
      <c r="D186" s="8">
        <v>6593</v>
      </c>
      <c r="E186" s="8" t="s">
        <v>230</v>
      </c>
      <c r="F186" s="8">
        <v>192.38</v>
      </c>
      <c r="G186" s="8">
        <v>63</v>
      </c>
      <c r="H186" s="12">
        <v>22</v>
      </c>
      <c r="I186" s="13">
        <v>44134</v>
      </c>
      <c r="J186" s="20" t="s">
        <v>727</v>
      </c>
      <c r="K186" s="20" t="s">
        <v>862</v>
      </c>
      <c r="L186" s="20" t="s">
        <v>873</v>
      </c>
    </row>
    <row r="187" spans="1:12" x14ac:dyDescent="0.2">
      <c r="A187" s="1">
        <v>184</v>
      </c>
      <c r="B187" s="17" t="s">
        <v>338</v>
      </c>
      <c r="C187" s="18" t="s">
        <v>569</v>
      </c>
      <c r="D187" s="18">
        <v>8444</v>
      </c>
      <c r="E187" s="18" t="s">
        <v>230</v>
      </c>
      <c r="F187" s="18">
        <v>192.38</v>
      </c>
      <c r="G187" s="18">
        <v>59</v>
      </c>
      <c r="H187" s="19">
        <v>20</v>
      </c>
      <c r="I187" s="20">
        <v>44134</v>
      </c>
      <c r="J187" s="20" t="s">
        <v>727</v>
      </c>
      <c r="K187" s="20" t="s">
        <v>862</v>
      </c>
      <c r="L187" s="20" t="s">
        <v>873</v>
      </c>
    </row>
    <row r="188" spans="1:12" x14ac:dyDescent="0.2">
      <c r="A188" s="1">
        <v>185</v>
      </c>
      <c r="B188" s="7" t="s">
        <v>90</v>
      </c>
      <c r="C188" s="8" t="s">
        <v>570</v>
      </c>
      <c r="D188" s="8">
        <v>8921</v>
      </c>
      <c r="E188" s="8" t="s">
        <v>230</v>
      </c>
      <c r="F188" s="8">
        <v>281.66000000000003</v>
      </c>
      <c r="G188" s="8">
        <v>61</v>
      </c>
      <c r="H188" s="12">
        <v>19</v>
      </c>
      <c r="I188" s="13">
        <v>44134</v>
      </c>
      <c r="J188" s="20" t="s">
        <v>727</v>
      </c>
      <c r="K188" s="20" t="s">
        <v>862</v>
      </c>
      <c r="L188" s="20" t="s">
        <v>873</v>
      </c>
    </row>
    <row r="189" spans="1:12" x14ac:dyDescent="0.2">
      <c r="A189" s="1">
        <v>186</v>
      </c>
      <c r="B189" s="17" t="s">
        <v>106</v>
      </c>
      <c r="C189" s="18" t="s">
        <v>571</v>
      </c>
      <c r="D189" s="18">
        <v>1603</v>
      </c>
      <c r="E189" s="18" t="s">
        <v>236</v>
      </c>
      <c r="F189" s="18">
        <v>351.87</v>
      </c>
      <c r="G189" s="18">
        <v>60</v>
      </c>
      <c r="H189" s="19">
        <v>30</v>
      </c>
      <c r="I189" s="20">
        <v>44134</v>
      </c>
      <c r="J189" s="20" t="s">
        <v>727</v>
      </c>
      <c r="K189" s="20" t="s">
        <v>874</v>
      </c>
      <c r="L189" s="20" t="s">
        <v>863</v>
      </c>
    </row>
    <row r="190" spans="1:12" x14ac:dyDescent="0.2">
      <c r="A190" s="1">
        <v>187</v>
      </c>
      <c r="B190" s="7" t="s">
        <v>104</v>
      </c>
      <c r="C190" s="8" t="s">
        <v>572</v>
      </c>
      <c r="D190" s="8">
        <v>3803</v>
      </c>
      <c r="E190" s="8" t="s">
        <v>236</v>
      </c>
      <c r="F190" s="8">
        <v>289.45999999999998</v>
      </c>
      <c r="G190" s="8">
        <v>61</v>
      </c>
      <c r="H190" s="12">
        <v>24</v>
      </c>
      <c r="I190" s="13">
        <v>44134</v>
      </c>
      <c r="J190" s="20" t="s">
        <v>727</v>
      </c>
      <c r="K190" s="20" t="s">
        <v>874</v>
      </c>
      <c r="L190" s="20" t="s">
        <v>863</v>
      </c>
    </row>
    <row r="191" spans="1:12" x14ac:dyDescent="0.2">
      <c r="A191" s="1">
        <v>188</v>
      </c>
      <c r="B191" s="17" t="s">
        <v>102</v>
      </c>
      <c r="C191" s="18" t="s">
        <v>573</v>
      </c>
      <c r="D191" s="18">
        <v>4974</v>
      </c>
      <c r="E191" s="18" t="s">
        <v>236</v>
      </c>
      <c r="F191" s="18">
        <v>289.45999999999998</v>
      </c>
      <c r="G191" s="18">
        <v>60</v>
      </c>
      <c r="H191" s="19">
        <v>21</v>
      </c>
      <c r="I191" s="20">
        <v>44134</v>
      </c>
      <c r="J191" s="20" t="s">
        <v>727</v>
      </c>
      <c r="K191" s="20" t="s">
        <v>874</v>
      </c>
      <c r="L191" s="20" t="s">
        <v>863</v>
      </c>
    </row>
    <row r="192" spans="1:12" x14ac:dyDescent="0.2">
      <c r="A192" s="1">
        <v>189</v>
      </c>
      <c r="B192" s="7" t="s">
        <v>117</v>
      </c>
      <c r="C192" s="8" t="s">
        <v>574</v>
      </c>
      <c r="D192" s="8">
        <v>8171</v>
      </c>
      <c r="E192" s="8" t="s">
        <v>242</v>
      </c>
      <c r="F192" s="8">
        <v>197.7</v>
      </c>
      <c r="G192" s="8">
        <v>61</v>
      </c>
      <c r="H192" s="12">
        <v>20</v>
      </c>
      <c r="I192" s="13">
        <v>44134</v>
      </c>
      <c r="J192" s="20" t="s">
        <v>727</v>
      </c>
      <c r="K192" s="20" t="s">
        <v>874</v>
      </c>
      <c r="L192" s="20" t="s">
        <v>873</v>
      </c>
    </row>
    <row r="193" spans="1:12" x14ac:dyDescent="0.2">
      <c r="A193" s="1">
        <v>190</v>
      </c>
      <c r="B193" s="17" t="s">
        <v>357</v>
      </c>
      <c r="C193" s="18" t="s">
        <v>575</v>
      </c>
      <c r="D193" s="18">
        <v>154</v>
      </c>
      <c r="E193" s="18" t="s">
        <v>257</v>
      </c>
      <c r="F193" s="18">
        <v>351.87</v>
      </c>
      <c r="G193" s="18">
        <v>61</v>
      </c>
      <c r="H193" s="19">
        <v>35</v>
      </c>
      <c r="I193" s="20">
        <v>44287</v>
      </c>
      <c r="J193" s="20" t="s">
        <v>727</v>
      </c>
      <c r="K193" s="20" t="s">
        <v>876</v>
      </c>
      <c r="L193" s="20" t="s">
        <v>863</v>
      </c>
    </row>
    <row r="194" spans="1:12" x14ac:dyDescent="0.2">
      <c r="A194" s="1">
        <v>191</v>
      </c>
      <c r="B194" s="7" t="s">
        <v>375</v>
      </c>
      <c r="C194" s="8" t="s">
        <v>576</v>
      </c>
      <c r="D194" s="8">
        <v>702</v>
      </c>
      <c r="E194" s="8" t="s">
        <v>257</v>
      </c>
      <c r="F194" s="8">
        <v>351.87</v>
      </c>
      <c r="G194" s="8">
        <v>58</v>
      </c>
      <c r="H194" s="12">
        <v>35</v>
      </c>
      <c r="I194" s="13">
        <v>44287</v>
      </c>
      <c r="J194" s="20" t="s">
        <v>727</v>
      </c>
      <c r="K194" s="20" t="s">
        <v>876</v>
      </c>
      <c r="L194" s="20" t="s">
        <v>863</v>
      </c>
    </row>
    <row r="195" spans="1:12" x14ac:dyDescent="0.2">
      <c r="A195" s="1">
        <v>192</v>
      </c>
      <c r="B195" s="17" t="s">
        <v>186</v>
      </c>
      <c r="C195" s="18" t="s">
        <v>577</v>
      </c>
      <c r="D195" s="18">
        <v>1912</v>
      </c>
      <c r="E195" s="18" t="s">
        <v>257</v>
      </c>
      <c r="F195" s="18">
        <v>351.87</v>
      </c>
      <c r="G195" s="18">
        <v>59</v>
      </c>
      <c r="H195" s="19">
        <v>30</v>
      </c>
      <c r="I195" s="20">
        <v>44287</v>
      </c>
      <c r="J195" s="20" t="s">
        <v>727</v>
      </c>
      <c r="K195" s="20" t="s">
        <v>876</v>
      </c>
      <c r="L195" s="20" t="s">
        <v>863</v>
      </c>
    </row>
    <row r="196" spans="1:12" x14ac:dyDescent="0.2">
      <c r="A196" s="1">
        <v>193</v>
      </c>
      <c r="B196" s="7" t="s">
        <v>92</v>
      </c>
      <c r="C196" s="8" t="s">
        <v>578</v>
      </c>
      <c r="D196" s="8">
        <v>1891</v>
      </c>
      <c r="E196" s="8" t="s">
        <v>260</v>
      </c>
      <c r="F196" s="8">
        <v>240.34</v>
      </c>
      <c r="G196" s="8">
        <v>61</v>
      </c>
      <c r="H196" s="12">
        <v>30</v>
      </c>
      <c r="I196" s="13">
        <v>44287</v>
      </c>
      <c r="J196" s="20" t="s">
        <v>727</v>
      </c>
      <c r="K196" s="20" t="s">
        <v>876</v>
      </c>
      <c r="L196" s="20" t="s">
        <v>873</v>
      </c>
    </row>
    <row r="197" spans="1:12" x14ac:dyDescent="0.2">
      <c r="A197" s="1">
        <v>194</v>
      </c>
      <c r="B197" s="17" t="s">
        <v>202</v>
      </c>
      <c r="C197" s="18" t="s">
        <v>579</v>
      </c>
      <c r="D197" s="18">
        <v>2376</v>
      </c>
      <c r="E197" s="18" t="s">
        <v>260</v>
      </c>
      <c r="F197" s="18">
        <v>240.34</v>
      </c>
      <c r="G197" s="18">
        <v>61</v>
      </c>
      <c r="H197" s="19">
        <v>28</v>
      </c>
      <c r="I197" s="20">
        <v>44287</v>
      </c>
      <c r="J197" s="20" t="s">
        <v>727</v>
      </c>
      <c r="K197" s="20" t="s">
        <v>876</v>
      </c>
      <c r="L197" s="20" t="s">
        <v>873</v>
      </c>
    </row>
    <row r="198" spans="1:12" x14ac:dyDescent="0.2">
      <c r="A198" s="1">
        <v>195</v>
      </c>
      <c r="B198" s="7" t="s">
        <v>275</v>
      </c>
      <c r="C198" s="8" t="s">
        <v>580</v>
      </c>
      <c r="D198" s="8">
        <v>2552</v>
      </c>
      <c r="E198" s="8" t="s">
        <v>260</v>
      </c>
      <c r="F198" s="8">
        <v>240.34</v>
      </c>
      <c r="G198" s="8">
        <v>59</v>
      </c>
      <c r="H198" s="12">
        <v>26</v>
      </c>
      <c r="I198" s="13">
        <v>44287</v>
      </c>
      <c r="J198" s="20" t="s">
        <v>727</v>
      </c>
      <c r="K198" s="20" t="s">
        <v>876</v>
      </c>
      <c r="L198" s="20" t="s">
        <v>873</v>
      </c>
    </row>
    <row r="199" spans="1:12" x14ac:dyDescent="0.2">
      <c r="A199" s="1">
        <v>196</v>
      </c>
      <c r="B199" s="17" t="s">
        <v>191</v>
      </c>
      <c r="C199" s="18" t="s">
        <v>581</v>
      </c>
      <c r="D199" s="18">
        <v>5003</v>
      </c>
      <c r="E199" s="18" t="s">
        <v>260</v>
      </c>
      <c r="F199" s="18">
        <v>240.34</v>
      </c>
      <c r="G199" s="18">
        <v>57</v>
      </c>
      <c r="H199" s="19">
        <v>21</v>
      </c>
      <c r="I199" s="20">
        <v>44287</v>
      </c>
      <c r="J199" s="20" t="s">
        <v>727</v>
      </c>
      <c r="K199" s="20" t="s">
        <v>876</v>
      </c>
      <c r="L199" s="20" t="s">
        <v>873</v>
      </c>
    </row>
    <row r="200" spans="1:12" x14ac:dyDescent="0.2">
      <c r="A200" s="1">
        <v>197</v>
      </c>
      <c r="B200" s="7" t="s">
        <v>20</v>
      </c>
      <c r="C200" s="8" t="s">
        <v>582</v>
      </c>
      <c r="D200" s="8">
        <v>1204</v>
      </c>
      <c r="E200" s="8" t="s">
        <v>206</v>
      </c>
      <c r="F200" s="8">
        <v>277.26</v>
      </c>
      <c r="G200" s="8">
        <v>60</v>
      </c>
      <c r="H200" s="12">
        <v>31</v>
      </c>
      <c r="I200" s="13">
        <v>44134</v>
      </c>
      <c r="J200" s="20" t="s">
        <v>724</v>
      </c>
      <c r="K200" s="20" t="s">
        <v>872</v>
      </c>
      <c r="L200" s="20" t="s">
        <v>863</v>
      </c>
    </row>
    <row r="201" spans="1:12" x14ac:dyDescent="0.2">
      <c r="A201" s="1">
        <v>198</v>
      </c>
      <c r="B201" s="17" t="s">
        <v>28</v>
      </c>
      <c r="C201" s="18" t="s">
        <v>583</v>
      </c>
      <c r="D201" s="18">
        <v>1594</v>
      </c>
      <c r="E201" s="18" t="s">
        <v>206</v>
      </c>
      <c r="F201" s="18">
        <v>277.26</v>
      </c>
      <c r="G201" s="18">
        <v>64</v>
      </c>
      <c r="H201" s="19">
        <v>30</v>
      </c>
      <c r="I201" s="20">
        <v>44134</v>
      </c>
      <c r="J201" s="20" t="s">
        <v>724</v>
      </c>
      <c r="K201" s="20" t="s">
        <v>872</v>
      </c>
      <c r="L201" s="20" t="s">
        <v>863</v>
      </c>
    </row>
    <row r="202" spans="1:12" x14ac:dyDescent="0.2">
      <c r="A202" s="1">
        <v>199</v>
      </c>
      <c r="B202" s="7" t="s">
        <v>10</v>
      </c>
      <c r="C202" s="8" t="s">
        <v>584</v>
      </c>
      <c r="D202" s="8">
        <v>2426</v>
      </c>
      <c r="E202" s="8" t="s">
        <v>206</v>
      </c>
      <c r="F202" s="8">
        <v>277.26</v>
      </c>
      <c r="G202" s="8">
        <v>57</v>
      </c>
      <c r="H202" s="12">
        <v>27</v>
      </c>
      <c r="I202" s="13">
        <v>44134</v>
      </c>
      <c r="J202" s="20" t="s">
        <v>724</v>
      </c>
      <c r="K202" s="20" t="s">
        <v>872</v>
      </c>
      <c r="L202" s="20" t="s">
        <v>863</v>
      </c>
    </row>
    <row r="203" spans="1:12" x14ac:dyDescent="0.2">
      <c r="A203" s="1">
        <v>200</v>
      </c>
      <c r="B203" s="17" t="s">
        <v>30</v>
      </c>
      <c r="C203" s="18" t="s">
        <v>585</v>
      </c>
      <c r="D203" s="18">
        <v>2712</v>
      </c>
      <c r="E203" s="18" t="s">
        <v>206</v>
      </c>
      <c r="F203" s="18">
        <v>277.26</v>
      </c>
      <c r="G203" s="18">
        <v>62</v>
      </c>
      <c r="H203" s="19">
        <v>26</v>
      </c>
      <c r="I203" s="20">
        <v>44134</v>
      </c>
      <c r="J203" s="20" t="s">
        <v>724</v>
      </c>
      <c r="K203" s="20" t="s">
        <v>872</v>
      </c>
      <c r="L203" s="20" t="s">
        <v>863</v>
      </c>
    </row>
    <row r="204" spans="1:12" x14ac:dyDescent="0.2">
      <c r="A204" s="1">
        <v>201</v>
      </c>
      <c r="B204" s="7" t="s">
        <v>16</v>
      </c>
      <c r="C204" s="8" t="s">
        <v>586</v>
      </c>
      <c r="D204" s="8">
        <v>2904</v>
      </c>
      <c r="E204" s="8" t="s">
        <v>206</v>
      </c>
      <c r="F204" s="8">
        <v>277.26</v>
      </c>
      <c r="G204" s="8">
        <v>59</v>
      </c>
      <c r="H204" s="12">
        <v>25</v>
      </c>
      <c r="I204" s="13">
        <v>44134</v>
      </c>
      <c r="J204" s="20" t="s">
        <v>724</v>
      </c>
      <c r="K204" s="20" t="s">
        <v>872</v>
      </c>
      <c r="L204" s="20" t="s">
        <v>863</v>
      </c>
    </row>
    <row r="205" spans="1:12" x14ac:dyDescent="0.2">
      <c r="A205" s="1">
        <v>202</v>
      </c>
      <c r="B205" s="17" t="s">
        <v>9</v>
      </c>
      <c r="C205" s="18" t="s">
        <v>587</v>
      </c>
      <c r="D205" s="18">
        <v>2951</v>
      </c>
      <c r="E205" s="18" t="s">
        <v>206</v>
      </c>
      <c r="F205" s="18">
        <v>277.26</v>
      </c>
      <c r="G205" s="18">
        <v>54</v>
      </c>
      <c r="H205" s="19">
        <v>25</v>
      </c>
      <c r="I205" s="20">
        <v>44134</v>
      </c>
      <c r="J205" s="20" t="s">
        <v>724</v>
      </c>
      <c r="K205" s="20" t="s">
        <v>872</v>
      </c>
      <c r="L205" s="20" t="s">
        <v>863</v>
      </c>
    </row>
    <row r="206" spans="1:12" x14ac:dyDescent="0.2">
      <c r="A206" s="1">
        <v>203</v>
      </c>
      <c r="B206" s="7" t="s">
        <v>6</v>
      </c>
      <c r="C206" s="8" t="s">
        <v>588</v>
      </c>
      <c r="D206" s="8">
        <v>3523</v>
      </c>
      <c r="E206" s="8" t="s">
        <v>206</v>
      </c>
      <c r="F206" s="8">
        <v>277.26</v>
      </c>
      <c r="G206" s="8">
        <v>59</v>
      </c>
      <c r="H206" s="12">
        <v>25</v>
      </c>
      <c r="I206" s="13">
        <v>44134</v>
      </c>
      <c r="J206" s="20" t="s">
        <v>724</v>
      </c>
      <c r="K206" s="20" t="s">
        <v>872</v>
      </c>
      <c r="L206" s="20" t="s">
        <v>863</v>
      </c>
    </row>
    <row r="207" spans="1:12" x14ac:dyDescent="0.2">
      <c r="A207" s="1">
        <v>204</v>
      </c>
      <c r="B207" s="17" t="s">
        <v>19</v>
      </c>
      <c r="C207" s="18" t="s">
        <v>589</v>
      </c>
      <c r="D207" s="18">
        <v>3883</v>
      </c>
      <c r="E207" s="18" t="s">
        <v>206</v>
      </c>
      <c r="F207" s="18">
        <v>277.26</v>
      </c>
      <c r="G207" s="18">
        <v>61</v>
      </c>
      <c r="H207" s="19">
        <v>24</v>
      </c>
      <c r="I207" s="20">
        <v>44134</v>
      </c>
      <c r="J207" s="20" t="s">
        <v>724</v>
      </c>
      <c r="K207" s="20" t="s">
        <v>872</v>
      </c>
      <c r="L207" s="20" t="s">
        <v>863</v>
      </c>
    </row>
    <row r="208" spans="1:12" x14ac:dyDescent="0.2">
      <c r="A208" s="1">
        <v>205</v>
      </c>
      <c r="B208" s="7" t="s">
        <v>27</v>
      </c>
      <c r="C208" s="8" t="s">
        <v>590</v>
      </c>
      <c r="D208" s="8">
        <v>6014</v>
      </c>
      <c r="E208" s="8" t="s">
        <v>206</v>
      </c>
      <c r="F208" s="8">
        <v>277.26</v>
      </c>
      <c r="G208" s="8">
        <v>59</v>
      </c>
      <c r="H208" s="12">
        <v>22</v>
      </c>
      <c r="I208" s="13">
        <v>44134</v>
      </c>
      <c r="J208" s="20" t="s">
        <v>724</v>
      </c>
      <c r="K208" s="20" t="s">
        <v>872</v>
      </c>
      <c r="L208" s="20" t="s">
        <v>863</v>
      </c>
    </row>
    <row r="209" spans="1:12" x14ac:dyDescent="0.2">
      <c r="A209" s="1">
        <v>206</v>
      </c>
      <c r="B209" s="17" t="s">
        <v>39</v>
      </c>
      <c r="C209" s="18" t="s">
        <v>591</v>
      </c>
      <c r="D209" s="18">
        <v>6533</v>
      </c>
      <c r="E209" s="18" t="s">
        <v>216</v>
      </c>
      <c r="F209" s="18">
        <v>189.37</v>
      </c>
      <c r="G209" s="18">
        <v>56</v>
      </c>
      <c r="H209" s="19">
        <v>22</v>
      </c>
      <c r="I209" s="20">
        <v>44134</v>
      </c>
      <c r="J209" s="20" t="s">
        <v>724</v>
      </c>
      <c r="K209" s="20" t="s">
        <v>872</v>
      </c>
      <c r="L209" s="20" t="s">
        <v>873</v>
      </c>
    </row>
    <row r="210" spans="1:12" x14ac:dyDescent="0.2">
      <c r="A210" s="1">
        <v>207</v>
      </c>
      <c r="B210" s="7" t="s">
        <v>350</v>
      </c>
      <c r="C210" s="8" t="s">
        <v>592</v>
      </c>
      <c r="D210" s="8">
        <v>7135</v>
      </c>
      <c r="E210" s="8" t="s">
        <v>216</v>
      </c>
      <c r="F210" s="8">
        <v>189.37</v>
      </c>
      <c r="G210" s="8">
        <v>60</v>
      </c>
      <c r="H210" s="12">
        <v>21</v>
      </c>
      <c r="I210" s="13">
        <v>44134</v>
      </c>
      <c r="J210" s="20" t="s">
        <v>724</v>
      </c>
      <c r="K210" s="20" t="s">
        <v>872</v>
      </c>
      <c r="L210" s="20" t="s">
        <v>873</v>
      </c>
    </row>
    <row r="211" spans="1:12" x14ac:dyDescent="0.2">
      <c r="A211" s="1">
        <v>208</v>
      </c>
      <c r="B211" s="17" t="s">
        <v>330</v>
      </c>
      <c r="C211" s="18" t="s">
        <v>593</v>
      </c>
      <c r="D211" s="18">
        <v>7911</v>
      </c>
      <c r="E211" s="18" t="s">
        <v>216</v>
      </c>
      <c r="F211" s="18">
        <v>189.37</v>
      </c>
      <c r="G211" s="18">
        <v>59</v>
      </c>
      <c r="H211" s="19">
        <v>20</v>
      </c>
      <c r="I211" s="20">
        <v>44134</v>
      </c>
      <c r="J211" s="20" t="s">
        <v>724</v>
      </c>
      <c r="K211" s="20" t="s">
        <v>872</v>
      </c>
      <c r="L211" s="20" t="s">
        <v>873</v>
      </c>
    </row>
    <row r="212" spans="1:12" x14ac:dyDescent="0.2">
      <c r="A212" s="1">
        <v>209</v>
      </c>
      <c r="B212" s="7" t="s">
        <v>290</v>
      </c>
      <c r="C212" s="8" t="s">
        <v>594</v>
      </c>
      <c r="D212" s="8">
        <v>8542</v>
      </c>
      <c r="E212" s="8" t="s">
        <v>216</v>
      </c>
      <c r="F212" s="8">
        <v>189.37</v>
      </c>
      <c r="G212" s="8">
        <v>54</v>
      </c>
      <c r="H212" s="12">
        <v>20</v>
      </c>
      <c r="I212" s="13">
        <v>44134</v>
      </c>
      <c r="J212" s="20" t="s">
        <v>724</v>
      </c>
      <c r="K212" s="20" t="s">
        <v>872</v>
      </c>
      <c r="L212" s="20" t="s">
        <v>873</v>
      </c>
    </row>
    <row r="213" spans="1:12" x14ac:dyDescent="0.2">
      <c r="A213" s="1">
        <v>210</v>
      </c>
      <c r="B213" s="17" t="s">
        <v>81</v>
      </c>
      <c r="C213" s="18" t="s">
        <v>595</v>
      </c>
      <c r="D213" s="18">
        <v>1379</v>
      </c>
      <c r="E213" s="18" t="s">
        <v>218</v>
      </c>
      <c r="F213" s="18">
        <v>281.66000000000003</v>
      </c>
      <c r="G213" s="18">
        <v>60</v>
      </c>
      <c r="H213" s="19">
        <v>33</v>
      </c>
      <c r="I213" s="20">
        <v>44134</v>
      </c>
      <c r="J213" s="20" t="s">
        <v>724</v>
      </c>
      <c r="K213" s="20" t="s">
        <v>862</v>
      </c>
      <c r="L213" s="20" t="s">
        <v>863</v>
      </c>
    </row>
    <row r="214" spans="1:12" x14ac:dyDescent="0.2">
      <c r="A214" s="1">
        <v>211</v>
      </c>
      <c r="B214" s="7" t="s">
        <v>65</v>
      </c>
      <c r="C214" s="8" t="s">
        <v>596</v>
      </c>
      <c r="D214" s="8">
        <v>2268</v>
      </c>
      <c r="E214" s="8" t="s">
        <v>218</v>
      </c>
      <c r="F214" s="8">
        <v>281.66000000000003</v>
      </c>
      <c r="G214" s="8">
        <v>59</v>
      </c>
      <c r="H214" s="12">
        <v>28</v>
      </c>
      <c r="I214" s="13">
        <v>44134</v>
      </c>
      <c r="J214" s="20" t="s">
        <v>724</v>
      </c>
      <c r="K214" s="20" t="s">
        <v>862</v>
      </c>
      <c r="L214" s="20" t="s">
        <v>863</v>
      </c>
    </row>
    <row r="215" spans="1:12" x14ac:dyDescent="0.2">
      <c r="A215" s="1">
        <v>212</v>
      </c>
      <c r="B215" s="17" t="s">
        <v>76</v>
      </c>
      <c r="C215" s="18" t="s">
        <v>597</v>
      </c>
      <c r="D215" s="18">
        <v>2686</v>
      </c>
      <c r="E215" s="18" t="s">
        <v>218</v>
      </c>
      <c r="F215" s="18">
        <v>281.66000000000003</v>
      </c>
      <c r="G215" s="18">
        <v>59</v>
      </c>
      <c r="H215" s="19">
        <v>26</v>
      </c>
      <c r="I215" s="20">
        <v>44134</v>
      </c>
      <c r="J215" s="20" t="s">
        <v>724</v>
      </c>
      <c r="K215" s="20" t="s">
        <v>862</v>
      </c>
      <c r="L215" s="20" t="s">
        <v>863</v>
      </c>
    </row>
    <row r="216" spans="1:12" x14ac:dyDescent="0.2">
      <c r="A216" s="1">
        <v>213</v>
      </c>
      <c r="B216" s="7" t="s">
        <v>364</v>
      </c>
      <c r="C216" s="8" t="s">
        <v>598</v>
      </c>
      <c r="D216" s="8">
        <v>3557</v>
      </c>
      <c r="E216" s="8" t="s">
        <v>218</v>
      </c>
      <c r="F216" s="8">
        <v>281.66000000000003</v>
      </c>
      <c r="G216" s="8">
        <v>58</v>
      </c>
      <c r="H216" s="12">
        <v>22</v>
      </c>
      <c r="I216" s="13">
        <v>44134</v>
      </c>
      <c r="J216" s="20" t="s">
        <v>724</v>
      </c>
      <c r="K216" s="20" t="s">
        <v>862</v>
      </c>
      <c r="L216" s="20" t="s">
        <v>863</v>
      </c>
    </row>
    <row r="217" spans="1:12" x14ac:dyDescent="0.2">
      <c r="A217" s="1">
        <v>214</v>
      </c>
      <c r="B217" s="17" t="s">
        <v>70</v>
      </c>
      <c r="C217" s="18" t="s">
        <v>599</v>
      </c>
      <c r="D217" s="18">
        <v>5500</v>
      </c>
      <c r="E217" s="18" t="s">
        <v>218</v>
      </c>
      <c r="F217" s="18">
        <v>281.66000000000003</v>
      </c>
      <c r="G217" s="18">
        <v>62</v>
      </c>
      <c r="H217" s="19">
        <v>23</v>
      </c>
      <c r="I217" s="20">
        <v>44134</v>
      </c>
      <c r="J217" s="20" t="s">
        <v>724</v>
      </c>
      <c r="K217" s="20" t="s">
        <v>862</v>
      </c>
      <c r="L217" s="20" t="s">
        <v>863</v>
      </c>
    </row>
    <row r="218" spans="1:12" x14ac:dyDescent="0.2">
      <c r="A218" s="1">
        <v>215</v>
      </c>
      <c r="B218" s="7" t="s">
        <v>41</v>
      </c>
      <c r="C218" s="8" t="s">
        <v>600</v>
      </c>
      <c r="D218" s="8">
        <v>6431</v>
      </c>
      <c r="E218" s="8" t="s">
        <v>218</v>
      </c>
      <c r="F218" s="8">
        <v>281.66000000000003</v>
      </c>
      <c r="G218" s="8">
        <v>61</v>
      </c>
      <c r="H218" s="12">
        <v>14</v>
      </c>
      <c r="I218" s="13">
        <v>44134</v>
      </c>
      <c r="J218" s="20" t="s">
        <v>724</v>
      </c>
      <c r="K218" s="20" t="s">
        <v>862</v>
      </c>
      <c r="L218" s="20" t="s">
        <v>863</v>
      </c>
    </row>
    <row r="219" spans="1:12" x14ac:dyDescent="0.2">
      <c r="A219" s="1">
        <v>216</v>
      </c>
      <c r="B219" s="17" t="s">
        <v>296</v>
      </c>
      <c r="C219" s="18" t="s">
        <v>601</v>
      </c>
      <c r="D219" s="18">
        <v>7460</v>
      </c>
      <c r="E219" s="18" t="s">
        <v>231</v>
      </c>
      <c r="F219" s="18">
        <v>189.68</v>
      </c>
      <c r="G219" s="18">
        <v>53</v>
      </c>
      <c r="H219" s="19">
        <v>21</v>
      </c>
      <c r="I219" s="20">
        <v>44134</v>
      </c>
      <c r="J219" s="20" t="s">
        <v>724</v>
      </c>
      <c r="K219" s="20" t="s">
        <v>862</v>
      </c>
      <c r="L219" s="20" t="s">
        <v>873</v>
      </c>
    </row>
    <row r="220" spans="1:12" x14ac:dyDescent="0.2">
      <c r="A220" s="1">
        <v>217</v>
      </c>
      <c r="B220" s="7" t="s">
        <v>91</v>
      </c>
      <c r="C220" s="8" t="s">
        <v>602</v>
      </c>
      <c r="D220" s="8">
        <v>7797</v>
      </c>
      <c r="E220" s="8" t="s">
        <v>231</v>
      </c>
      <c r="F220" s="8">
        <v>189.68</v>
      </c>
      <c r="G220" s="8">
        <v>53</v>
      </c>
      <c r="H220" s="12">
        <v>20</v>
      </c>
      <c r="I220" s="13">
        <v>44134</v>
      </c>
      <c r="J220" s="20" t="s">
        <v>724</v>
      </c>
      <c r="K220" s="20" t="s">
        <v>862</v>
      </c>
      <c r="L220" s="20" t="s">
        <v>873</v>
      </c>
    </row>
    <row r="221" spans="1:12" x14ac:dyDescent="0.2">
      <c r="A221" s="1">
        <v>218</v>
      </c>
      <c r="B221" s="17" t="s">
        <v>283</v>
      </c>
      <c r="C221" s="18" t="s">
        <v>603</v>
      </c>
      <c r="D221" s="18">
        <v>7972</v>
      </c>
      <c r="E221" s="18" t="s">
        <v>231</v>
      </c>
      <c r="F221" s="18">
        <v>192.38</v>
      </c>
      <c r="G221" s="18">
        <v>54</v>
      </c>
      <c r="H221" s="19">
        <v>20</v>
      </c>
      <c r="I221" s="20">
        <v>44134</v>
      </c>
      <c r="J221" s="20" t="s">
        <v>724</v>
      </c>
      <c r="K221" s="20" t="s">
        <v>862</v>
      </c>
      <c r="L221" s="20" t="s">
        <v>873</v>
      </c>
    </row>
    <row r="222" spans="1:12" x14ac:dyDescent="0.2">
      <c r="A222" s="1">
        <v>219</v>
      </c>
      <c r="B222" s="7" t="s">
        <v>95</v>
      </c>
      <c r="C222" s="8" t="s">
        <v>604</v>
      </c>
      <c r="D222" s="8">
        <v>160</v>
      </c>
      <c r="E222" s="8" t="s">
        <v>232</v>
      </c>
      <c r="F222" s="8">
        <v>289.45999999999998</v>
      </c>
      <c r="G222" s="8">
        <v>62</v>
      </c>
      <c r="H222" s="12">
        <v>35</v>
      </c>
      <c r="I222" s="13">
        <v>44134</v>
      </c>
      <c r="J222" s="20" t="s">
        <v>724</v>
      </c>
      <c r="K222" s="20" t="s">
        <v>874</v>
      </c>
      <c r="L222" s="20" t="s">
        <v>863</v>
      </c>
    </row>
    <row r="223" spans="1:12" x14ac:dyDescent="0.2">
      <c r="A223" s="1">
        <v>220</v>
      </c>
      <c r="B223" s="17" t="s">
        <v>98</v>
      </c>
      <c r="C223" s="18" t="s">
        <v>605</v>
      </c>
      <c r="D223" s="18">
        <v>235</v>
      </c>
      <c r="E223" s="18" t="s">
        <v>232</v>
      </c>
      <c r="F223" s="18">
        <v>289.45999999999998</v>
      </c>
      <c r="G223" s="18">
        <v>59</v>
      </c>
      <c r="H223" s="19">
        <v>35</v>
      </c>
      <c r="I223" s="20">
        <v>44134</v>
      </c>
      <c r="J223" s="20" t="s">
        <v>724</v>
      </c>
      <c r="K223" s="20" t="s">
        <v>874</v>
      </c>
      <c r="L223" s="20" t="s">
        <v>863</v>
      </c>
    </row>
    <row r="224" spans="1:12" x14ac:dyDescent="0.2">
      <c r="A224" s="1">
        <v>221</v>
      </c>
      <c r="B224" s="7" t="s">
        <v>94</v>
      </c>
      <c r="C224" s="8" t="s">
        <v>606</v>
      </c>
      <c r="D224" s="8">
        <v>616</v>
      </c>
      <c r="E224" s="8" t="s">
        <v>232</v>
      </c>
      <c r="F224" s="8">
        <v>289.45999999999998</v>
      </c>
      <c r="G224" s="8">
        <v>62</v>
      </c>
      <c r="H224" s="12">
        <v>33</v>
      </c>
      <c r="I224" s="13">
        <v>44134</v>
      </c>
      <c r="J224" s="20" t="s">
        <v>724</v>
      </c>
      <c r="K224" s="20" t="s">
        <v>874</v>
      </c>
      <c r="L224" s="20" t="s">
        <v>863</v>
      </c>
    </row>
    <row r="225" spans="1:12" x14ac:dyDescent="0.2">
      <c r="A225" s="1">
        <v>222</v>
      </c>
      <c r="B225" s="17" t="s">
        <v>101</v>
      </c>
      <c r="C225" s="18" t="s">
        <v>607</v>
      </c>
      <c r="D225" s="18">
        <v>649</v>
      </c>
      <c r="E225" s="18" t="s">
        <v>232</v>
      </c>
      <c r="F225" s="18">
        <v>289.45999999999998</v>
      </c>
      <c r="G225" s="18">
        <v>60</v>
      </c>
      <c r="H225" s="19">
        <v>33</v>
      </c>
      <c r="I225" s="20">
        <v>44134</v>
      </c>
      <c r="J225" s="20" t="s">
        <v>724</v>
      </c>
      <c r="K225" s="20" t="s">
        <v>874</v>
      </c>
      <c r="L225" s="20" t="s">
        <v>863</v>
      </c>
    </row>
    <row r="226" spans="1:12" x14ac:dyDescent="0.2">
      <c r="A226" s="1">
        <v>223</v>
      </c>
      <c r="B226" s="7" t="s">
        <v>93</v>
      </c>
      <c r="C226" s="8" t="s">
        <v>608</v>
      </c>
      <c r="D226" s="8">
        <v>2337</v>
      </c>
      <c r="E226" s="8" t="s">
        <v>232</v>
      </c>
      <c r="F226" s="8">
        <v>289.45999999999998</v>
      </c>
      <c r="G226" s="8">
        <v>63</v>
      </c>
      <c r="H226" s="12">
        <v>28</v>
      </c>
      <c r="I226" s="13">
        <v>44134</v>
      </c>
      <c r="J226" s="20" t="s">
        <v>724</v>
      </c>
      <c r="K226" s="20" t="s">
        <v>874</v>
      </c>
      <c r="L226" s="20" t="s">
        <v>863</v>
      </c>
    </row>
    <row r="227" spans="1:12" x14ac:dyDescent="0.2">
      <c r="A227" s="1">
        <v>224</v>
      </c>
      <c r="B227" s="17" t="s">
        <v>109</v>
      </c>
      <c r="C227" s="18" t="s">
        <v>609</v>
      </c>
      <c r="D227" s="18">
        <v>7228</v>
      </c>
      <c r="E227" s="18" t="s">
        <v>239</v>
      </c>
      <c r="F227" s="18">
        <v>197.7</v>
      </c>
      <c r="G227" s="18">
        <v>55</v>
      </c>
      <c r="H227" s="19">
        <v>21</v>
      </c>
      <c r="I227" s="20">
        <v>44134</v>
      </c>
      <c r="J227" s="20" t="s">
        <v>724</v>
      </c>
      <c r="K227" s="20" t="s">
        <v>874</v>
      </c>
      <c r="L227" s="20" t="s">
        <v>873</v>
      </c>
    </row>
    <row r="228" spans="1:12" x14ac:dyDescent="0.2">
      <c r="A228" s="1">
        <v>225</v>
      </c>
      <c r="B228" s="7" t="s">
        <v>129</v>
      </c>
      <c r="C228" s="8" t="s">
        <v>610</v>
      </c>
      <c r="D228" s="8">
        <v>487</v>
      </c>
      <c r="E228" s="8" t="s">
        <v>245</v>
      </c>
      <c r="F228" s="8">
        <v>351.87</v>
      </c>
      <c r="G228" s="8">
        <v>61</v>
      </c>
      <c r="H228" s="12">
        <v>34</v>
      </c>
      <c r="I228" s="13">
        <v>44134</v>
      </c>
      <c r="J228" s="20" t="s">
        <v>724</v>
      </c>
      <c r="K228" s="20" t="s">
        <v>875</v>
      </c>
      <c r="L228" s="20" t="s">
        <v>863</v>
      </c>
    </row>
    <row r="229" spans="1:12" x14ac:dyDescent="0.2">
      <c r="A229" s="1">
        <v>226</v>
      </c>
      <c r="B229" s="17" t="s">
        <v>284</v>
      </c>
      <c r="C229" s="18" t="s">
        <v>611</v>
      </c>
      <c r="D229" s="18">
        <v>956</v>
      </c>
      <c r="E229" s="18" t="s">
        <v>245</v>
      </c>
      <c r="F229" s="18">
        <v>351.87</v>
      </c>
      <c r="G229" s="18">
        <v>63</v>
      </c>
      <c r="H229" s="19">
        <v>31</v>
      </c>
      <c r="I229" s="20">
        <v>44134</v>
      </c>
      <c r="J229" s="20" t="s">
        <v>724</v>
      </c>
      <c r="K229" s="20" t="s">
        <v>875</v>
      </c>
      <c r="L229" s="20" t="s">
        <v>863</v>
      </c>
    </row>
    <row r="230" spans="1:12" x14ac:dyDescent="0.2">
      <c r="A230" s="1">
        <v>227</v>
      </c>
      <c r="B230" s="7" t="s">
        <v>297</v>
      </c>
      <c r="C230" s="8" t="s">
        <v>612</v>
      </c>
      <c r="D230" s="8">
        <v>1400</v>
      </c>
      <c r="E230" s="8" t="s">
        <v>245</v>
      </c>
      <c r="F230" s="8">
        <v>351.87</v>
      </c>
      <c r="G230" s="8">
        <v>61</v>
      </c>
      <c r="H230" s="12">
        <v>33</v>
      </c>
      <c r="I230" s="13">
        <v>44134</v>
      </c>
      <c r="J230" s="20" t="s">
        <v>724</v>
      </c>
      <c r="K230" s="20" t="s">
        <v>875</v>
      </c>
      <c r="L230" s="20" t="s">
        <v>863</v>
      </c>
    </row>
    <row r="231" spans="1:12" x14ac:dyDescent="0.2">
      <c r="A231" s="1">
        <v>228</v>
      </c>
      <c r="B231" s="17" t="s">
        <v>125</v>
      </c>
      <c r="C231" s="18" t="s">
        <v>613</v>
      </c>
      <c r="D231" s="18">
        <v>1854</v>
      </c>
      <c r="E231" s="18" t="s">
        <v>245</v>
      </c>
      <c r="F231" s="18">
        <v>351.87</v>
      </c>
      <c r="G231" s="18">
        <v>61</v>
      </c>
      <c r="H231" s="19">
        <v>30</v>
      </c>
      <c r="I231" s="20">
        <v>44134</v>
      </c>
      <c r="J231" s="20" t="s">
        <v>724</v>
      </c>
      <c r="K231" s="20" t="s">
        <v>875</v>
      </c>
      <c r="L231" s="20" t="s">
        <v>863</v>
      </c>
    </row>
    <row r="232" spans="1:12" x14ac:dyDescent="0.2">
      <c r="A232" s="1">
        <v>229</v>
      </c>
      <c r="B232" s="7" t="s">
        <v>153</v>
      </c>
      <c r="C232" s="8" t="s">
        <v>614</v>
      </c>
      <c r="D232" s="8">
        <v>1338</v>
      </c>
      <c r="E232" s="8" t="s">
        <v>248</v>
      </c>
      <c r="F232" s="8">
        <v>240.34</v>
      </c>
      <c r="G232" s="8">
        <v>60</v>
      </c>
      <c r="H232" s="12">
        <v>31</v>
      </c>
      <c r="I232" s="13">
        <v>44134</v>
      </c>
      <c r="J232" s="20" t="s">
        <v>724</v>
      </c>
      <c r="K232" s="20" t="s">
        <v>875</v>
      </c>
      <c r="L232" s="20" t="s">
        <v>873</v>
      </c>
    </row>
    <row r="233" spans="1:12" x14ac:dyDescent="0.2">
      <c r="A233" s="1">
        <v>230</v>
      </c>
      <c r="B233" s="17" t="s">
        <v>143</v>
      </c>
      <c r="C233" s="18" t="s">
        <v>615</v>
      </c>
      <c r="D233" s="18">
        <v>4735</v>
      </c>
      <c r="E233" s="18" t="s">
        <v>248</v>
      </c>
      <c r="F233" s="18">
        <v>240.34</v>
      </c>
      <c r="G233" s="18">
        <v>56</v>
      </c>
      <c r="H233" s="19">
        <v>23</v>
      </c>
      <c r="I233" s="20">
        <v>44134</v>
      </c>
      <c r="J233" s="20" t="s">
        <v>724</v>
      </c>
      <c r="K233" s="20" t="s">
        <v>875</v>
      </c>
      <c r="L233" s="20" t="s">
        <v>873</v>
      </c>
    </row>
    <row r="234" spans="1:12" x14ac:dyDescent="0.2">
      <c r="A234" s="1">
        <v>231</v>
      </c>
      <c r="B234" s="7" t="s">
        <v>369</v>
      </c>
      <c r="C234" s="8" t="s">
        <v>616</v>
      </c>
      <c r="D234" s="8">
        <v>5400</v>
      </c>
      <c r="E234" s="8" t="s">
        <v>248</v>
      </c>
      <c r="F234" s="8">
        <v>240.34</v>
      </c>
      <c r="G234" s="8">
        <v>60</v>
      </c>
      <c r="H234" s="12">
        <v>23</v>
      </c>
      <c r="I234" s="13">
        <v>44134</v>
      </c>
      <c r="J234" s="20" t="s">
        <v>724</v>
      </c>
      <c r="K234" s="20" t="s">
        <v>875</v>
      </c>
      <c r="L234" s="20" t="s">
        <v>873</v>
      </c>
    </row>
    <row r="235" spans="1:12" x14ac:dyDescent="0.2">
      <c r="A235" s="1">
        <v>232</v>
      </c>
      <c r="B235" s="17" t="s">
        <v>4</v>
      </c>
      <c r="C235" s="18" t="s">
        <v>617</v>
      </c>
      <c r="D235" s="18">
        <v>79</v>
      </c>
      <c r="E235" s="18" t="s">
        <v>254</v>
      </c>
      <c r="F235" s="18">
        <v>351.87</v>
      </c>
      <c r="G235" s="18">
        <v>64</v>
      </c>
      <c r="H235" s="19">
        <v>35</v>
      </c>
      <c r="I235" s="20">
        <v>44287</v>
      </c>
      <c r="J235" s="20" t="s">
        <v>724</v>
      </c>
      <c r="K235" s="20" t="s">
        <v>876</v>
      </c>
      <c r="L235" s="20" t="s">
        <v>863</v>
      </c>
    </row>
    <row r="236" spans="1:12" x14ac:dyDescent="0.2">
      <c r="A236" s="1">
        <v>233</v>
      </c>
      <c r="B236" s="7" t="s">
        <v>174</v>
      </c>
      <c r="C236" s="8" t="s">
        <v>618</v>
      </c>
      <c r="D236" s="8">
        <v>101</v>
      </c>
      <c r="E236" s="8" t="s">
        <v>254</v>
      </c>
      <c r="F236" s="8">
        <v>351.87</v>
      </c>
      <c r="G236" s="8">
        <v>60</v>
      </c>
      <c r="H236" s="12">
        <v>35</v>
      </c>
      <c r="I236" s="13">
        <v>44287</v>
      </c>
      <c r="J236" s="20" t="s">
        <v>724</v>
      </c>
      <c r="K236" s="20" t="s">
        <v>876</v>
      </c>
      <c r="L236" s="20" t="s">
        <v>863</v>
      </c>
    </row>
    <row r="237" spans="1:12" x14ac:dyDescent="0.2">
      <c r="A237" s="1">
        <v>234</v>
      </c>
      <c r="B237" s="17" t="s">
        <v>168</v>
      </c>
      <c r="C237" s="18" t="s">
        <v>619</v>
      </c>
      <c r="D237" s="18">
        <v>426</v>
      </c>
      <c r="E237" s="18" t="s">
        <v>254</v>
      </c>
      <c r="F237" s="18">
        <v>351.87</v>
      </c>
      <c r="G237" s="18">
        <v>61</v>
      </c>
      <c r="H237" s="19">
        <v>35</v>
      </c>
      <c r="I237" s="20">
        <v>44287</v>
      </c>
      <c r="J237" s="20" t="s">
        <v>724</v>
      </c>
      <c r="K237" s="20" t="s">
        <v>876</v>
      </c>
      <c r="L237" s="20" t="s">
        <v>863</v>
      </c>
    </row>
    <row r="238" spans="1:12" x14ac:dyDescent="0.2">
      <c r="A238" s="1">
        <v>235</v>
      </c>
      <c r="B238" s="7" t="s">
        <v>169</v>
      </c>
      <c r="C238" s="8" t="s">
        <v>620</v>
      </c>
      <c r="D238" s="8">
        <v>597</v>
      </c>
      <c r="E238" s="8" t="s">
        <v>254</v>
      </c>
      <c r="F238" s="8">
        <v>351.87</v>
      </c>
      <c r="G238" s="8">
        <v>61</v>
      </c>
      <c r="H238" s="12">
        <v>33</v>
      </c>
      <c r="I238" s="13">
        <v>44287</v>
      </c>
      <c r="J238" s="20" t="s">
        <v>724</v>
      </c>
      <c r="K238" s="20" t="s">
        <v>876</v>
      </c>
      <c r="L238" s="20" t="s">
        <v>863</v>
      </c>
    </row>
    <row r="239" spans="1:12" x14ac:dyDescent="0.2">
      <c r="A239" s="1">
        <v>236</v>
      </c>
      <c r="B239" s="17" t="s">
        <v>194</v>
      </c>
      <c r="C239" s="18" t="s">
        <v>621</v>
      </c>
      <c r="D239" s="18">
        <v>1401</v>
      </c>
      <c r="E239" s="18" t="s">
        <v>262</v>
      </c>
      <c r="F239" s="18">
        <v>240.34</v>
      </c>
      <c r="G239" s="18">
        <v>56</v>
      </c>
      <c r="H239" s="19">
        <v>31</v>
      </c>
      <c r="I239" s="20">
        <v>44287</v>
      </c>
      <c r="J239" s="20" t="s">
        <v>724</v>
      </c>
      <c r="K239" s="20" t="s">
        <v>876</v>
      </c>
      <c r="L239" s="20" t="s">
        <v>873</v>
      </c>
    </row>
    <row r="240" spans="1:12" x14ac:dyDescent="0.2">
      <c r="A240" s="1">
        <v>237</v>
      </c>
      <c r="B240" s="7" t="s">
        <v>276</v>
      </c>
      <c r="C240" s="8" t="s">
        <v>622</v>
      </c>
      <c r="D240" s="8">
        <v>1897</v>
      </c>
      <c r="E240" s="8" t="s">
        <v>262</v>
      </c>
      <c r="F240" s="8">
        <v>277.26</v>
      </c>
      <c r="G240" s="8">
        <v>56</v>
      </c>
      <c r="H240" s="12">
        <v>30</v>
      </c>
      <c r="I240" s="13">
        <v>44287</v>
      </c>
      <c r="J240" s="20" t="s">
        <v>724</v>
      </c>
      <c r="K240" s="20" t="s">
        <v>876</v>
      </c>
      <c r="L240" s="20" t="s">
        <v>873</v>
      </c>
    </row>
    <row r="241" spans="1:12" x14ac:dyDescent="0.2">
      <c r="A241" s="1">
        <v>238</v>
      </c>
      <c r="B241" s="17" t="s">
        <v>324</v>
      </c>
      <c r="C241" s="18" t="s">
        <v>623</v>
      </c>
      <c r="D241" s="18">
        <v>3086</v>
      </c>
      <c r="E241" s="18" t="s">
        <v>262</v>
      </c>
      <c r="F241" s="18">
        <v>240.34</v>
      </c>
      <c r="G241" s="18">
        <v>59</v>
      </c>
      <c r="H241" s="19">
        <v>25</v>
      </c>
      <c r="I241" s="20">
        <v>44287</v>
      </c>
      <c r="J241" s="20" t="s">
        <v>724</v>
      </c>
      <c r="K241" s="20" t="s">
        <v>876</v>
      </c>
      <c r="L241" s="20" t="s">
        <v>873</v>
      </c>
    </row>
    <row r="242" spans="1:12" x14ac:dyDescent="0.2">
      <c r="A242" s="1">
        <v>239</v>
      </c>
      <c r="B242" s="7" t="s">
        <v>204</v>
      </c>
      <c r="C242" s="8" t="s">
        <v>624</v>
      </c>
      <c r="D242" s="8">
        <v>3141</v>
      </c>
      <c r="E242" s="8" t="s">
        <v>262</v>
      </c>
      <c r="F242" s="8">
        <v>240.34</v>
      </c>
      <c r="G242" s="8">
        <v>59</v>
      </c>
      <c r="H242" s="12">
        <v>25</v>
      </c>
      <c r="I242" s="13">
        <v>44287</v>
      </c>
      <c r="J242" s="20" t="s">
        <v>724</v>
      </c>
      <c r="K242" s="20" t="s">
        <v>876</v>
      </c>
      <c r="L242" s="20" t="s">
        <v>873</v>
      </c>
    </row>
    <row r="243" spans="1:12" x14ac:dyDescent="0.2">
      <c r="A243" s="1">
        <v>240</v>
      </c>
      <c r="B243" s="17" t="s">
        <v>200</v>
      </c>
      <c r="C243" s="18" t="s">
        <v>625</v>
      </c>
      <c r="D243" s="18">
        <v>3302</v>
      </c>
      <c r="E243" s="18" t="s">
        <v>262</v>
      </c>
      <c r="F243" s="18">
        <v>240.34</v>
      </c>
      <c r="G243" s="18">
        <v>60</v>
      </c>
      <c r="H243" s="19">
        <v>25</v>
      </c>
      <c r="I243" s="20">
        <v>44287</v>
      </c>
      <c r="J243" s="20" t="s">
        <v>724</v>
      </c>
      <c r="K243" s="20" t="s">
        <v>876</v>
      </c>
      <c r="L243" s="20" t="s">
        <v>873</v>
      </c>
    </row>
    <row r="244" spans="1:12" x14ac:dyDescent="0.2">
      <c r="A244" s="1">
        <v>241</v>
      </c>
      <c r="B244" s="7" t="s">
        <v>17</v>
      </c>
      <c r="C244" s="8" t="s">
        <v>626</v>
      </c>
      <c r="D244" s="8">
        <v>1910</v>
      </c>
      <c r="E244" s="8" t="s">
        <v>209</v>
      </c>
      <c r="F244" s="8">
        <v>277.26</v>
      </c>
      <c r="G244" s="8">
        <v>60</v>
      </c>
      <c r="H244" s="12">
        <v>30</v>
      </c>
      <c r="I244" s="13">
        <v>44134</v>
      </c>
      <c r="J244" s="20" t="s">
        <v>728</v>
      </c>
      <c r="K244" s="20" t="s">
        <v>872</v>
      </c>
      <c r="L244" s="20" t="s">
        <v>863</v>
      </c>
    </row>
    <row r="245" spans="1:12" x14ac:dyDescent="0.2">
      <c r="A245" s="1">
        <v>242</v>
      </c>
      <c r="B245" s="17" t="s">
        <v>15</v>
      </c>
      <c r="C245" s="18" t="s">
        <v>627</v>
      </c>
      <c r="D245" s="18">
        <v>2363</v>
      </c>
      <c r="E245" s="18" t="s">
        <v>209</v>
      </c>
      <c r="F245" s="18">
        <v>277.26</v>
      </c>
      <c r="G245" s="18">
        <v>60</v>
      </c>
      <c r="H245" s="19">
        <v>28</v>
      </c>
      <c r="I245" s="20">
        <v>44134</v>
      </c>
      <c r="J245" s="20" t="s">
        <v>728</v>
      </c>
      <c r="K245" s="20" t="s">
        <v>872</v>
      </c>
      <c r="L245" s="20" t="s">
        <v>863</v>
      </c>
    </row>
    <row r="246" spans="1:12" x14ac:dyDescent="0.2">
      <c r="A246" s="1">
        <v>243</v>
      </c>
      <c r="B246" s="7" t="s">
        <v>24</v>
      </c>
      <c r="C246" s="8" t="s">
        <v>628</v>
      </c>
      <c r="D246" s="8">
        <v>2949</v>
      </c>
      <c r="E246" s="8" t="s">
        <v>209</v>
      </c>
      <c r="F246" s="8">
        <v>277.26</v>
      </c>
      <c r="G246" s="8">
        <v>62</v>
      </c>
      <c r="H246" s="12">
        <v>25</v>
      </c>
      <c r="I246" s="13">
        <v>44134</v>
      </c>
      <c r="J246" s="20" t="s">
        <v>728</v>
      </c>
      <c r="K246" s="20" t="s">
        <v>872</v>
      </c>
      <c r="L246" s="20" t="s">
        <v>863</v>
      </c>
    </row>
    <row r="247" spans="1:12" x14ac:dyDescent="0.2">
      <c r="A247" s="1">
        <v>244</v>
      </c>
      <c r="B247" s="17" t="s">
        <v>307</v>
      </c>
      <c r="C247" s="18" t="s">
        <v>629</v>
      </c>
      <c r="D247" s="18">
        <v>2986</v>
      </c>
      <c r="E247" s="18" t="s">
        <v>209</v>
      </c>
      <c r="F247" s="18">
        <v>277.26</v>
      </c>
      <c r="G247" s="18">
        <v>62</v>
      </c>
      <c r="H247" s="19">
        <v>30</v>
      </c>
      <c r="I247" s="20">
        <v>44134</v>
      </c>
      <c r="J247" s="20" t="s">
        <v>728</v>
      </c>
      <c r="K247" s="20" t="s">
        <v>872</v>
      </c>
      <c r="L247" s="20" t="s">
        <v>863</v>
      </c>
    </row>
    <row r="248" spans="1:12" x14ac:dyDescent="0.2">
      <c r="A248" s="1">
        <v>245</v>
      </c>
      <c r="B248" s="7" t="s">
        <v>25</v>
      </c>
      <c r="C248" s="8" t="s">
        <v>630</v>
      </c>
      <c r="D248" s="8">
        <v>4018</v>
      </c>
      <c r="E248" s="8" t="s">
        <v>209</v>
      </c>
      <c r="F248" s="8">
        <v>277.26</v>
      </c>
      <c r="G248" s="8">
        <v>58</v>
      </c>
      <c r="H248" s="12">
        <v>24</v>
      </c>
      <c r="I248" s="13">
        <v>44134</v>
      </c>
      <c r="J248" s="20" t="s">
        <v>728</v>
      </c>
      <c r="K248" s="20" t="s">
        <v>872</v>
      </c>
      <c r="L248" s="20" t="s">
        <v>863</v>
      </c>
    </row>
    <row r="249" spans="1:12" x14ac:dyDescent="0.2">
      <c r="A249" s="1">
        <v>246</v>
      </c>
      <c r="B249" s="17" t="s">
        <v>18</v>
      </c>
      <c r="C249" s="18" t="s">
        <v>631</v>
      </c>
      <c r="D249" s="18">
        <v>7248</v>
      </c>
      <c r="E249" s="18" t="s">
        <v>209</v>
      </c>
      <c r="F249" s="18">
        <v>277.26</v>
      </c>
      <c r="G249" s="18">
        <v>64</v>
      </c>
      <c r="H249" s="19">
        <v>21</v>
      </c>
      <c r="I249" s="20">
        <v>44134</v>
      </c>
      <c r="J249" s="20" t="s">
        <v>728</v>
      </c>
      <c r="K249" s="20" t="s">
        <v>872</v>
      </c>
      <c r="L249" s="20" t="s">
        <v>863</v>
      </c>
    </row>
    <row r="250" spans="1:12" x14ac:dyDescent="0.2">
      <c r="A250" s="1">
        <v>247</v>
      </c>
      <c r="B250" s="7" t="s">
        <v>12</v>
      </c>
      <c r="C250" s="8" t="s">
        <v>632</v>
      </c>
      <c r="D250" s="8">
        <v>7296</v>
      </c>
      <c r="E250" s="8" t="s">
        <v>209</v>
      </c>
      <c r="F250" s="8">
        <v>277.26</v>
      </c>
      <c r="G250" s="8">
        <v>60</v>
      </c>
      <c r="H250" s="12">
        <v>21</v>
      </c>
      <c r="I250" s="13">
        <v>44134</v>
      </c>
      <c r="J250" s="20" t="s">
        <v>728</v>
      </c>
      <c r="K250" s="20" t="s">
        <v>872</v>
      </c>
      <c r="L250" s="20" t="s">
        <v>863</v>
      </c>
    </row>
    <row r="251" spans="1:12" x14ac:dyDescent="0.2">
      <c r="A251" s="1">
        <v>248</v>
      </c>
      <c r="B251" s="17" t="s">
        <v>40</v>
      </c>
      <c r="C251" s="18" t="s">
        <v>633</v>
      </c>
      <c r="D251" s="18">
        <v>9118</v>
      </c>
      <c r="E251" s="18" t="s">
        <v>217</v>
      </c>
      <c r="F251" s="18">
        <v>192.38</v>
      </c>
      <c r="G251" s="18">
        <v>59</v>
      </c>
      <c r="H251" s="19">
        <v>12</v>
      </c>
      <c r="I251" s="20">
        <v>44134</v>
      </c>
      <c r="J251" s="20" t="s">
        <v>728</v>
      </c>
      <c r="K251" s="20" t="s">
        <v>872</v>
      </c>
      <c r="L251" s="20" t="s">
        <v>873</v>
      </c>
    </row>
    <row r="252" spans="1:12" x14ac:dyDescent="0.2">
      <c r="A252" s="1">
        <v>249</v>
      </c>
      <c r="B252" s="7" t="s">
        <v>64</v>
      </c>
      <c r="C252" s="8" t="s">
        <v>634</v>
      </c>
      <c r="D252" s="8">
        <v>1366</v>
      </c>
      <c r="E252" s="8" t="s">
        <v>220</v>
      </c>
      <c r="F252" s="8">
        <v>281.66000000000003</v>
      </c>
      <c r="G252" s="8">
        <v>64</v>
      </c>
      <c r="H252" s="12">
        <v>31</v>
      </c>
      <c r="I252" s="13">
        <v>44134</v>
      </c>
      <c r="J252" s="20" t="s">
        <v>728</v>
      </c>
      <c r="K252" s="20" t="s">
        <v>862</v>
      </c>
      <c r="L252" s="20" t="s">
        <v>863</v>
      </c>
    </row>
    <row r="253" spans="1:12" x14ac:dyDescent="0.2">
      <c r="A253" s="1">
        <v>250</v>
      </c>
      <c r="B253" s="17" t="s">
        <v>378</v>
      </c>
      <c r="C253" s="18" t="s">
        <v>635</v>
      </c>
      <c r="D253" s="18">
        <v>1495</v>
      </c>
      <c r="E253" s="18" t="s">
        <v>220</v>
      </c>
      <c r="F253" s="18">
        <v>281.66000000000003</v>
      </c>
      <c r="G253" s="18">
        <v>55</v>
      </c>
      <c r="H253" s="19">
        <v>32</v>
      </c>
      <c r="I253" s="20">
        <v>44134</v>
      </c>
      <c r="J253" s="20" t="s">
        <v>728</v>
      </c>
      <c r="K253" s="20" t="s">
        <v>862</v>
      </c>
      <c r="L253" s="20" t="s">
        <v>863</v>
      </c>
    </row>
    <row r="254" spans="1:12" x14ac:dyDescent="0.2">
      <c r="A254" s="1">
        <v>251</v>
      </c>
      <c r="B254" s="7" t="s">
        <v>60</v>
      </c>
      <c r="C254" s="8" t="s">
        <v>636</v>
      </c>
      <c r="D254" s="8">
        <v>2267</v>
      </c>
      <c r="E254" s="8" t="s">
        <v>220</v>
      </c>
      <c r="F254" s="8">
        <v>281.66000000000003</v>
      </c>
      <c r="G254" s="8">
        <v>53</v>
      </c>
      <c r="H254" s="12">
        <v>28</v>
      </c>
      <c r="I254" s="13">
        <v>44134</v>
      </c>
      <c r="J254" s="20" t="s">
        <v>728</v>
      </c>
      <c r="K254" s="20" t="s">
        <v>862</v>
      </c>
      <c r="L254" s="20" t="s">
        <v>863</v>
      </c>
    </row>
    <row r="255" spans="1:12" x14ac:dyDescent="0.2">
      <c r="A255" s="1">
        <v>252</v>
      </c>
      <c r="B255" s="17" t="s">
        <v>72</v>
      </c>
      <c r="C255" s="18" t="s">
        <v>637</v>
      </c>
      <c r="D255" s="18">
        <v>2541</v>
      </c>
      <c r="E255" s="18" t="s">
        <v>220</v>
      </c>
      <c r="F255" s="18">
        <v>351.87</v>
      </c>
      <c r="G255" s="18">
        <v>60</v>
      </c>
      <c r="H255" s="19">
        <v>27</v>
      </c>
      <c r="I255" s="20">
        <v>44134</v>
      </c>
      <c r="J255" s="20" t="s">
        <v>728</v>
      </c>
      <c r="K255" s="20" t="s">
        <v>862</v>
      </c>
      <c r="L255" s="20" t="s">
        <v>863</v>
      </c>
    </row>
    <row r="256" spans="1:12" x14ac:dyDescent="0.2">
      <c r="A256" s="1">
        <v>253</v>
      </c>
      <c r="B256" s="7" t="s">
        <v>316</v>
      </c>
      <c r="C256" s="8" t="s">
        <v>638</v>
      </c>
      <c r="D256" s="8">
        <v>3931</v>
      </c>
      <c r="E256" s="8" t="s">
        <v>220</v>
      </c>
      <c r="F256" s="8">
        <v>281.66000000000003</v>
      </c>
      <c r="G256" s="8">
        <v>64</v>
      </c>
      <c r="H256" s="12">
        <v>24</v>
      </c>
      <c r="I256" s="13">
        <v>44134</v>
      </c>
      <c r="J256" s="20" t="s">
        <v>728</v>
      </c>
      <c r="K256" s="20" t="s">
        <v>862</v>
      </c>
      <c r="L256" s="20" t="s">
        <v>863</v>
      </c>
    </row>
    <row r="257" spans="1:12" x14ac:dyDescent="0.2">
      <c r="A257" s="1">
        <v>254</v>
      </c>
      <c r="B257" s="17" t="s">
        <v>285</v>
      </c>
      <c r="C257" s="18" t="s">
        <v>639</v>
      </c>
      <c r="D257" s="18">
        <v>5649</v>
      </c>
      <c r="E257" s="18" t="s">
        <v>220</v>
      </c>
      <c r="F257" s="18">
        <v>281.66000000000003</v>
      </c>
      <c r="G257" s="18">
        <v>61</v>
      </c>
      <c r="H257" s="19">
        <v>23</v>
      </c>
      <c r="I257" s="20">
        <v>44134</v>
      </c>
      <c r="J257" s="20" t="s">
        <v>728</v>
      </c>
      <c r="K257" s="20" t="s">
        <v>862</v>
      </c>
      <c r="L257" s="20" t="s">
        <v>863</v>
      </c>
    </row>
    <row r="258" spans="1:12" x14ac:dyDescent="0.2">
      <c r="A258" s="1">
        <v>255</v>
      </c>
      <c r="B258" s="7" t="s">
        <v>43</v>
      </c>
      <c r="C258" s="8" t="s">
        <v>640</v>
      </c>
      <c r="D258" s="8">
        <v>6092</v>
      </c>
      <c r="E258" s="8" t="s">
        <v>220</v>
      </c>
      <c r="F258" s="8">
        <v>281.66000000000003</v>
      </c>
      <c r="G258" s="8">
        <v>58</v>
      </c>
      <c r="H258" s="12">
        <v>22</v>
      </c>
      <c r="I258" s="13">
        <v>44134</v>
      </c>
      <c r="J258" s="20" t="s">
        <v>728</v>
      </c>
      <c r="K258" s="20" t="s">
        <v>862</v>
      </c>
      <c r="L258" s="20" t="s">
        <v>863</v>
      </c>
    </row>
    <row r="259" spans="1:12" x14ac:dyDescent="0.2">
      <c r="A259" s="1">
        <v>256</v>
      </c>
      <c r="B259" s="17" t="s">
        <v>319</v>
      </c>
      <c r="C259" s="18" t="s">
        <v>641</v>
      </c>
      <c r="D259" s="18">
        <v>7008</v>
      </c>
      <c r="E259" s="18" t="s">
        <v>220</v>
      </c>
      <c r="F259" s="18">
        <v>281.66000000000003</v>
      </c>
      <c r="G259" s="18">
        <v>59</v>
      </c>
      <c r="H259" s="19">
        <v>21</v>
      </c>
      <c r="I259" s="20">
        <v>44134</v>
      </c>
      <c r="J259" s="20" t="s">
        <v>728</v>
      </c>
      <c r="K259" s="20" t="s">
        <v>862</v>
      </c>
      <c r="L259" s="20" t="s">
        <v>863</v>
      </c>
    </row>
    <row r="260" spans="1:12" x14ac:dyDescent="0.2">
      <c r="A260" s="1">
        <v>257</v>
      </c>
      <c r="B260" s="7" t="s">
        <v>367</v>
      </c>
      <c r="C260" s="8" t="s">
        <v>642</v>
      </c>
      <c r="D260" s="8">
        <v>8153</v>
      </c>
      <c r="E260" s="8" t="s">
        <v>220</v>
      </c>
      <c r="F260" s="8">
        <v>281.66000000000003</v>
      </c>
      <c r="G260" s="8">
        <v>58</v>
      </c>
      <c r="H260" s="12">
        <v>20</v>
      </c>
      <c r="I260" s="13">
        <v>44134</v>
      </c>
      <c r="J260" s="20" t="s">
        <v>728</v>
      </c>
      <c r="K260" s="20" t="s">
        <v>862</v>
      </c>
      <c r="L260" s="20" t="s">
        <v>863</v>
      </c>
    </row>
    <row r="261" spans="1:12" x14ac:dyDescent="0.2">
      <c r="A261" s="1">
        <v>258</v>
      </c>
      <c r="B261" s="17" t="s">
        <v>78</v>
      </c>
      <c r="C261" s="18" t="s">
        <v>643</v>
      </c>
      <c r="D261" s="18">
        <v>8421</v>
      </c>
      <c r="E261" s="18" t="s">
        <v>220</v>
      </c>
      <c r="F261" s="18">
        <v>281.66000000000003</v>
      </c>
      <c r="G261" s="18">
        <v>60</v>
      </c>
      <c r="H261" s="19">
        <v>20</v>
      </c>
      <c r="I261" s="20">
        <v>44134</v>
      </c>
      <c r="J261" s="20" t="s">
        <v>728</v>
      </c>
      <c r="K261" s="20" t="s">
        <v>862</v>
      </c>
      <c r="L261" s="20" t="s">
        <v>863</v>
      </c>
    </row>
    <row r="262" spans="1:12" x14ac:dyDescent="0.2">
      <c r="A262" s="1">
        <v>259</v>
      </c>
      <c r="B262" s="7" t="s">
        <v>303</v>
      </c>
      <c r="C262" s="8" t="s">
        <v>644</v>
      </c>
      <c r="D262" s="8">
        <v>7546</v>
      </c>
      <c r="E262" s="8" t="s">
        <v>382</v>
      </c>
      <c r="F262" s="8">
        <v>240.34</v>
      </c>
      <c r="G262" s="8">
        <v>54</v>
      </c>
      <c r="H262" s="12">
        <v>21</v>
      </c>
      <c r="I262" s="13">
        <v>44134</v>
      </c>
      <c r="J262" s="20" t="s">
        <v>728</v>
      </c>
      <c r="K262" s="20" t="s">
        <v>862</v>
      </c>
      <c r="L262" s="20" t="s">
        <v>873</v>
      </c>
    </row>
    <row r="263" spans="1:12" x14ac:dyDescent="0.2">
      <c r="A263" s="1">
        <v>260</v>
      </c>
      <c r="B263" s="17" t="s">
        <v>96</v>
      </c>
      <c r="C263" s="18" t="s">
        <v>645</v>
      </c>
      <c r="D263" s="18">
        <v>3346</v>
      </c>
      <c r="E263" s="18" t="s">
        <v>233</v>
      </c>
      <c r="F263" s="18">
        <v>289.45999999999998</v>
      </c>
      <c r="G263" s="18">
        <v>58</v>
      </c>
      <c r="H263" s="19">
        <v>25</v>
      </c>
      <c r="I263" s="20">
        <v>44134</v>
      </c>
      <c r="J263" s="20" t="s">
        <v>728</v>
      </c>
      <c r="K263" s="20" t="s">
        <v>874</v>
      </c>
      <c r="L263" s="20" t="s">
        <v>863</v>
      </c>
    </row>
    <row r="264" spans="1:12" x14ac:dyDescent="0.2">
      <c r="A264" s="1">
        <v>261</v>
      </c>
      <c r="B264" s="7" t="s">
        <v>362</v>
      </c>
      <c r="C264" s="8" t="s">
        <v>646</v>
      </c>
      <c r="D264" s="8">
        <v>8776</v>
      </c>
      <c r="E264" s="8" t="s">
        <v>385</v>
      </c>
      <c r="F264" s="8">
        <v>197.7</v>
      </c>
      <c r="G264" s="8">
        <v>57</v>
      </c>
      <c r="H264" s="12">
        <v>20</v>
      </c>
      <c r="I264" s="13">
        <v>44134</v>
      </c>
      <c r="J264" s="20" t="s">
        <v>728</v>
      </c>
      <c r="K264" s="20" t="s">
        <v>874</v>
      </c>
      <c r="L264" s="20" t="s">
        <v>873</v>
      </c>
    </row>
    <row r="265" spans="1:12" x14ac:dyDescent="0.2">
      <c r="A265" s="1">
        <v>262</v>
      </c>
      <c r="B265" s="17" t="s">
        <v>273</v>
      </c>
      <c r="C265" s="18" t="s">
        <v>647</v>
      </c>
      <c r="D265" s="18">
        <v>63</v>
      </c>
      <c r="E265" s="18" t="s">
        <v>243</v>
      </c>
      <c r="F265" s="18">
        <v>351.87</v>
      </c>
      <c r="G265" s="18">
        <v>61</v>
      </c>
      <c r="H265" s="19">
        <v>35</v>
      </c>
      <c r="I265" s="20">
        <v>44134</v>
      </c>
      <c r="J265" s="20" t="s">
        <v>728</v>
      </c>
      <c r="K265" s="20" t="s">
        <v>875</v>
      </c>
      <c r="L265" s="20" t="s">
        <v>863</v>
      </c>
    </row>
    <row r="266" spans="1:12" x14ac:dyDescent="0.2">
      <c r="A266" s="1">
        <v>263</v>
      </c>
      <c r="B266" s="7" t="s">
        <v>127</v>
      </c>
      <c r="C266" s="8" t="s">
        <v>648</v>
      </c>
      <c r="D266" s="8">
        <v>86</v>
      </c>
      <c r="E266" s="8" t="s">
        <v>243</v>
      </c>
      <c r="F266" s="8">
        <v>351.87</v>
      </c>
      <c r="G266" s="8">
        <v>63</v>
      </c>
      <c r="H266" s="12">
        <v>35</v>
      </c>
      <c r="I266" s="13">
        <v>44134</v>
      </c>
      <c r="J266" s="20" t="s">
        <v>728</v>
      </c>
      <c r="K266" s="20" t="s">
        <v>875</v>
      </c>
      <c r="L266" s="20" t="s">
        <v>863</v>
      </c>
    </row>
    <row r="267" spans="1:12" x14ac:dyDescent="0.2">
      <c r="A267" s="1">
        <v>264</v>
      </c>
      <c r="B267" s="17" t="s">
        <v>370</v>
      </c>
      <c r="C267" s="18" t="s">
        <v>649</v>
      </c>
      <c r="D267" s="18">
        <v>109</v>
      </c>
      <c r="E267" s="18" t="s">
        <v>243</v>
      </c>
      <c r="F267" s="18">
        <v>351.87</v>
      </c>
      <c r="G267" s="18">
        <v>59</v>
      </c>
      <c r="H267" s="19">
        <v>35</v>
      </c>
      <c r="I267" s="20">
        <v>44134</v>
      </c>
      <c r="J267" s="20" t="s">
        <v>728</v>
      </c>
      <c r="K267" s="20" t="s">
        <v>875</v>
      </c>
      <c r="L267" s="20" t="s">
        <v>863</v>
      </c>
    </row>
    <row r="268" spans="1:12" x14ac:dyDescent="0.2">
      <c r="A268" s="1">
        <v>265</v>
      </c>
      <c r="B268" s="7" t="s">
        <v>126</v>
      </c>
      <c r="C268" s="8" t="s">
        <v>650</v>
      </c>
      <c r="D268" s="8">
        <v>366</v>
      </c>
      <c r="E268" s="8" t="s">
        <v>243</v>
      </c>
      <c r="F268" s="8">
        <v>351.87</v>
      </c>
      <c r="G268" s="8">
        <v>61</v>
      </c>
      <c r="H268" s="12">
        <v>35</v>
      </c>
      <c r="I268" s="13">
        <v>44134</v>
      </c>
      <c r="J268" s="20" t="s">
        <v>728</v>
      </c>
      <c r="K268" s="20" t="s">
        <v>875</v>
      </c>
      <c r="L268" s="20" t="s">
        <v>863</v>
      </c>
    </row>
    <row r="269" spans="1:12" x14ac:dyDescent="0.2">
      <c r="A269" s="1">
        <v>266</v>
      </c>
      <c r="B269" s="17" t="s">
        <v>377</v>
      </c>
      <c r="C269" s="18" t="s">
        <v>651</v>
      </c>
      <c r="D269" s="18">
        <v>461</v>
      </c>
      <c r="E269" s="18" t="s">
        <v>243</v>
      </c>
      <c r="F269" s="18">
        <v>351.87</v>
      </c>
      <c r="G269" s="18">
        <v>60</v>
      </c>
      <c r="H269" s="19">
        <v>34</v>
      </c>
      <c r="I269" s="20">
        <v>44134</v>
      </c>
      <c r="J269" s="20" t="s">
        <v>728</v>
      </c>
      <c r="K269" s="20" t="s">
        <v>875</v>
      </c>
      <c r="L269" s="20" t="s">
        <v>863</v>
      </c>
    </row>
    <row r="270" spans="1:12" x14ac:dyDescent="0.2">
      <c r="A270" s="1">
        <v>267</v>
      </c>
      <c r="B270" s="7" t="s">
        <v>320</v>
      </c>
      <c r="C270" s="8" t="s">
        <v>652</v>
      </c>
      <c r="D270" s="8">
        <v>654</v>
      </c>
      <c r="E270" s="8" t="s">
        <v>243</v>
      </c>
      <c r="F270" s="8">
        <v>351.87</v>
      </c>
      <c r="G270" s="8">
        <v>60</v>
      </c>
      <c r="H270" s="12">
        <v>33</v>
      </c>
      <c r="I270" s="13">
        <v>44134</v>
      </c>
      <c r="J270" s="20" t="s">
        <v>728</v>
      </c>
      <c r="K270" s="20" t="s">
        <v>875</v>
      </c>
      <c r="L270" s="20" t="s">
        <v>863</v>
      </c>
    </row>
    <row r="271" spans="1:12" x14ac:dyDescent="0.2">
      <c r="A271" s="1">
        <v>268</v>
      </c>
      <c r="B271" s="17" t="s">
        <v>317</v>
      </c>
      <c r="C271" s="18" t="s">
        <v>653</v>
      </c>
      <c r="D271" s="18">
        <v>1002</v>
      </c>
      <c r="E271" s="18" t="s">
        <v>243</v>
      </c>
      <c r="F271" s="18">
        <v>351.87</v>
      </c>
      <c r="G271" s="18">
        <v>58</v>
      </c>
      <c r="H271" s="19">
        <v>31</v>
      </c>
      <c r="I271" s="20">
        <v>44134</v>
      </c>
      <c r="J271" s="20" t="s">
        <v>728</v>
      </c>
      <c r="K271" s="20" t="s">
        <v>875</v>
      </c>
      <c r="L271" s="20" t="s">
        <v>863</v>
      </c>
    </row>
    <row r="272" spans="1:12" x14ac:dyDescent="0.2">
      <c r="A272" s="1">
        <v>269</v>
      </c>
      <c r="B272" s="7" t="s">
        <v>138</v>
      </c>
      <c r="C272" s="8" t="s">
        <v>654</v>
      </c>
      <c r="D272" s="8">
        <v>1062</v>
      </c>
      <c r="E272" s="8" t="s">
        <v>243</v>
      </c>
      <c r="F272" s="8">
        <v>351.87</v>
      </c>
      <c r="G272" s="8">
        <v>61</v>
      </c>
      <c r="H272" s="12">
        <v>31</v>
      </c>
      <c r="I272" s="13">
        <v>44134</v>
      </c>
      <c r="J272" s="20" t="s">
        <v>728</v>
      </c>
      <c r="K272" s="20" t="s">
        <v>875</v>
      </c>
      <c r="L272" s="20" t="s">
        <v>863</v>
      </c>
    </row>
    <row r="273" spans="1:12" x14ac:dyDescent="0.2">
      <c r="A273" s="1">
        <v>270</v>
      </c>
      <c r="B273" s="17" t="s">
        <v>122</v>
      </c>
      <c r="C273" s="18" t="s">
        <v>655</v>
      </c>
      <c r="D273" s="18">
        <v>1100</v>
      </c>
      <c r="E273" s="18" t="s">
        <v>243</v>
      </c>
      <c r="F273" s="18">
        <v>351.87</v>
      </c>
      <c r="G273" s="18">
        <v>59</v>
      </c>
      <c r="H273" s="19">
        <v>31</v>
      </c>
      <c r="I273" s="20">
        <v>44134</v>
      </c>
      <c r="J273" s="20" t="s">
        <v>728</v>
      </c>
      <c r="K273" s="20" t="s">
        <v>875</v>
      </c>
      <c r="L273" s="20" t="s">
        <v>863</v>
      </c>
    </row>
    <row r="274" spans="1:12" x14ac:dyDescent="0.2">
      <c r="A274" s="1">
        <v>271</v>
      </c>
      <c r="B274" s="7" t="s">
        <v>118</v>
      </c>
      <c r="C274" s="8" t="s">
        <v>656</v>
      </c>
      <c r="D274" s="8">
        <v>1139</v>
      </c>
      <c r="E274" s="8" t="s">
        <v>243</v>
      </c>
      <c r="F274" s="8">
        <v>351.87</v>
      </c>
      <c r="G274" s="8">
        <v>61</v>
      </c>
      <c r="H274" s="12">
        <v>33</v>
      </c>
      <c r="I274" s="13">
        <v>44134</v>
      </c>
      <c r="J274" s="20" t="s">
        <v>728</v>
      </c>
      <c r="K274" s="20" t="s">
        <v>875</v>
      </c>
      <c r="L274" s="20" t="s">
        <v>863</v>
      </c>
    </row>
    <row r="275" spans="1:12" x14ac:dyDescent="0.2">
      <c r="A275" s="1">
        <v>272</v>
      </c>
      <c r="B275" s="17" t="s">
        <v>121</v>
      </c>
      <c r="C275" s="18" t="s">
        <v>657</v>
      </c>
      <c r="D275" s="18">
        <v>1289</v>
      </c>
      <c r="E275" s="18" t="s">
        <v>243</v>
      </c>
      <c r="F275" s="18">
        <v>351.87</v>
      </c>
      <c r="G275" s="18">
        <v>61</v>
      </c>
      <c r="H275" s="19">
        <v>31</v>
      </c>
      <c r="I275" s="20">
        <v>44134</v>
      </c>
      <c r="J275" s="20" t="s">
        <v>728</v>
      </c>
      <c r="K275" s="20" t="s">
        <v>875</v>
      </c>
      <c r="L275" s="20" t="s">
        <v>863</v>
      </c>
    </row>
    <row r="276" spans="1:12" x14ac:dyDescent="0.2">
      <c r="A276" s="1">
        <v>273</v>
      </c>
      <c r="B276" s="7" t="s">
        <v>139</v>
      </c>
      <c r="C276" s="8" t="s">
        <v>658</v>
      </c>
      <c r="D276" s="8">
        <v>1354</v>
      </c>
      <c r="E276" s="8" t="s">
        <v>243</v>
      </c>
      <c r="F276" s="8">
        <v>351.87</v>
      </c>
      <c r="G276" s="8">
        <v>60</v>
      </c>
      <c r="H276" s="12">
        <v>33</v>
      </c>
      <c r="I276" s="13">
        <v>44134</v>
      </c>
      <c r="J276" s="20" t="s">
        <v>728</v>
      </c>
      <c r="K276" s="20" t="s">
        <v>875</v>
      </c>
      <c r="L276" s="20" t="s">
        <v>863</v>
      </c>
    </row>
    <row r="277" spans="1:12" x14ac:dyDescent="0.2">
      <c r="A277" s="1">
        <v>274</v>
      </c>
      <c r="B277" s="17" t="s">
        <v>346</v>
      </c>
      <c r="C277" s="18" t="s">
        <v>659</v>
      </c>
      <c r="D277" s="18">
        <v>1434</v>
      </c>
      <c r="E277" s="18" t="s">
        <v>243</v>
      </c>
      <c r="F277" s="18">
        <v>351.87</v>
      </c>
      <c r="G277" s="18">
        <v>60</v>
      </c>
      <c r="H277" s="19">
        <v>31</v>
      </c>
      <c r="I277" s="20">
        <v>44134</v>
      </c>
      <c r="J277" s="20" t="s">
        <v>728</v>
      </c>
      <c r="K277" s="20" t="s">
        <v>875</v>
      </c>
      <c r="L277" s="20" t="s">
        <v>863</v>
      </c>
    </row>
    <row r="278" spans="1:12" x14ac:dyDescent="0.2">
      <c r="A278" s="1">
        <v>275</v>
      </c>
      <c r="B278" s="7" t="s">
        <v>134</v>
      </c>
      <c r="C278" s="8" t="s">
        <v>660</v>
      </c>
      <c r="D278" s="8">
        <v>1800</v>
      </c>
      <c r="E278" s="8" t="s">
        <v>243</v>
      </c>
      <c r="F278" s="8">
        <v>351.87</v>
      </c>
      <c r="G278" s="8">
        <v>62</v>
      </c>
      <c r="H278" s="12">
        <v>30</v>
      </c>
      <c r="I278" s="13">
        <v>44134</v>
      </c>
      <c r="J278" s="20" t="s">
        <v>728</v>
      </c>
      <c r="K278" s="20" t="s">
        <v>875</v>
      </c>
      <c r="L278" s="20" t="s">
        <v>863</v>
      </c>
    </row>
    <row r="279" spans="1:12" x14ac:dyDescent="0.2">
      <c r="A279" s="1">
        <v>276</v>
      </c>
      <c r="B279" s="17" t="s">
        <v>136</v>
      </c>
      <c r="C279" s="18" t="s">
        <v>661</v>
      </c>
      <c r="D279" s="18">
        <v>1881</v>
      </c>
      <c r="E279" s="18" t="s">
        <v>243</v>
      </c>
      <c r="F279" s="18">
        <v>351.87</v>
      </c>
      <c r="G279" s="18">
        <v>60</v>
      </c>
      <c r="H279" s="19">
        <v>30</v>
      </c>
      <c r="I279" s="20">
        <v>44134</v>
      </c>
      <c r="J279" s="20" t="s">
        <v>728</v>
      </c>
      <c r="K279" s="20" t="s">
        <v>875</v>
      </c>
      <c r="L279" s="20" t="s">
        <v>863</v>
      </c>
    </row>
    <row r="280" spans="1:12" x14ac:dyDescent="0.2">
      <c r="A280" s="1">
        <v>277</v>
      </c>
      <c r="B280" s="7" t="s">
        <v>340</v>
      </c>
      <c r="C280" s="8" t="s">
        <v>662</v>
      </c>
      <c r="D280" s="8">
        <v>2031</v>
      </c>
      <c r="E280" s="8" t="s">
        <v>243</v>
      </c>
      <c r="F280" s="8">
        <v>351.87</v>
      </c>
      <c r="G280" s="8">
        <v>63</v>
      </c>
      <c r="H280" s="12">
        <v>29</v>
      </c>
      <c r="I280" s="13">
        <v>44134</v>
      </c>
      <c r="J280" s="20" t="s">
        <v>728</v>
      </c>
      <c r="K280" s="20" t="s">
        <v>875</v>
      </c>
      <c r="L280" s="20" t="s">
        <v>863</v>
      </c>
    </row>
    <row r="281" spans="1:12" x14ac:dyDescent="0.2">
      <c r="A281" s="1">
        <v>278</v>
      </c>
      <c r="B281" s="17" t="s">
        <v>353</v>
      </c>
      <c r="C281" s="18" t="s">
        <v>663</v>
      </c>
      <c r="D281" s="18">
        <v>2107</v>
      </c>
      <c r="E281" s="18" t="s">
        <v>243</v>
      </c>
      <c r="F281" s="18">
        <v>351.87</v>
      </c>
      <c r="G281" s="18">
        <v>62</v>
      </c>
      <c r="H281" s="19">
        <v>29</v>
      </c>
      <c r="I281" s="20">
        <v>44134</v>
      </c>
      <c r="J281" s="20" t="s">
        <v>728</v>
      </c>
      <c r="K281" s="20" t="s">
        <v>875</v>
      </c>
      <c r="L281" s="20" t="s">
        <v>863</v>
      </c>
    </row>
    <row r="282" spans="1:12" x14ac:dyDescent="0.2">
      <c r="A282" s="1">
        <v>279</v>
      </c>
      <c r="B282" s="7" t="s">
        <v>335</v>
      </c>
      <c r="C282" s="8" t="s">
        <v>664</v>
      </c>
      <c r="D282" s="8">
        <v>2355</v>
      </c>
      <c r="E282" s="8" t="s">
        <v>243</v>
      </c>
      <c r="F282" s="8">
        <v>351.87</v>
      </c>
      <c r="G282" s="8">
        <v>60</v>
      </c>
      <c r="H282" s="12">
        <v>28</v>
      </c>
      <c r="I282" s="13">
        <v>44134</v>
      </c>
      <c r="J282" s="20" t="s">
        <v>728</v>
      </c>
      <c r="K282" s="20" t="s">
        <v>875</v>
      </c>
      <c r="L282" s="20" t="s">
        <v>863</v>
      </c>
    </row>
    <row r="283" spans="1:12" x14ac:dyDescent="0.2">
      <c r="A283" s="1">
        <v>280</v>
      </c>
      <c r="B283" s="17" t="s">
        <v>363</v>
      </c>
      <c r="C283" s="18" t="s">
        <v>665</v>
      </c>
      <c r="D283" s="18">
        <v>2461</v>
      </c>
      <c r="E283" s="18" t="s">
        <v>243</v>
      </c>
      <c r="F283" s="18">
        <v>351.87</v>
      </c>
      <c r="G283" s="18">
        <v>58</v>
      </c>
      <c r="H283" s="19">
        <v>27</v>
      </c>
      <c r="I283" s="20">
        <v>44134</v>
      </c>
      <c r="J283" s="20" t="s">
        <v>728</v>
      </c>
      <c r="K283" s="20" t="s">
        <v>875</v>
      </c>
      <c r="L283" s="20" t="s">
        <v>863</v>
      </c>
    </row>
    <row r="284" spans="1:12" x14ac:dyDescent="0.2">
      <c r="A284" s="1">
        <v>281</v>
      </c>
      <c r="B284" s="7" t="s">
        <v>315</v>
      </c>
      <c r="C284" s="8" t="s">
        <v>666</v>
      </c>
      <c r="D284" s="8">
        <v>1893</v>
      </c>
      <c r="E284" s="8" t="s">
        <v>247</v>
      </c>
      <c r="F284" s="8">
        <v>240.34</v>
      </c>
      <c r="G284" s="8">
        <v>54</v>
      </c>
      <c r="H284" s="12">
        <v>30</v>
      </c>
      <c r="I284" s="13">
        <v>44134</v>
      </c>
      <c r="J284" s="20" t="s">
        <v>728</v>
      </c>
      <c r="K284" s="20" t="s">
        <v>875</v>
      </c>
      <c r="L284" s="20" t="s">
        <v>873</v>
      </c>
    </row>
    <row r="285" spans="1:12" x14ac:dyDescent="0.2">
      <c r="A285" s="1">
        <v>282</v>
      </c>
      <c r="B285" s="17" t="s">
        <v>151</v>
      </c>
      <c r="C285" s="18" t="s">
        <v>667</v>
      </c>
      <c r="D285" s="18">
        <v>2791</v>
      </c>
      <c r="E285" s="18" t="s">
        <v>247</v>
      </c>
      <c r="F285" s="18">
        <v>240.34</v>
      </c>
      <c r="G285" s="18">
        <v>60</v>
      </c>
      <c r="H285" s="19">
        <v>25</v>
      </c>
      <c r="I285" s="20">
        <v>44134</v>
      </c>
      <c r="J285" s="20" t="s">
        <v>728</v>
      </c>
      <c r="K285" s="20" t="s">
        <v>875</v>
      </c>
      <c r="L285" s="20" t="s">
        <v>873</v>
      </c>
    </row>
    <row r="286" spans="1:12" x14ac:dyDescent="0.2">
      <c r="A286" s="1">
        <v>283</v>
      </c>
      <c r="B286" s="7" t="s">
        <v>140</v>
      </c>
      <c r="C286" s="8" t="s">
        <v>668</v>
      </c>
      <c r="D286" s="8">
        <v>2905</v>
      </c>
      <c r="E286" s="8" t="s">
        <v>247</v>
      </c>
      <c r="F286" s="8">
        <v>240.34</v>
      </c>
      <c r="G286" s="8">
        <v>60</v>
      </c>
      <c r="H286" s="12">
        <v>25</v>
      </c>
      <c r="I286" s="13">
        <v>44134</v>
      </c>
      <c r="J286" s="20" t="s">
        <v>728</v>
      </c>
      <c r="K286" s="20" t="s">
        <v>875</v>
      </c>
      <c r="L286" s="20" t="s">
        <v>873</v>
      </c>
    </row>
    <row r="287" spans="1:12" x14ac:dyDescent="0.2">
      <c r="A287" s="1">
        <v>284</v>
      </c>
      <c r="B287" s="17" t="s">
        <v>155</v>
      </c>
      <c r="C287" s="18" t="s">
        <v>669</v>
      </c>
      <c r="D287" s="18">
        <v>3003</v>
      </c>
      <c r="E287" s="18" t="s">
        <v>247</v>
      </c>
      <c r="F287" s="18">
        <v>240.34</v>
      </c>
      <c r="G287" s="18">
        <v>59</v>
      </c>
      <c r="H287" s="19">
        <v>25</v>
      </c>
      <c r="I287" s="20">
        <v>44134</v>
      </c>
      <c r="J287" s="20" t="s">
        <v>728</v>
      </c>
      <c r="K287" s="20" t="s">
        <v>875</v>
      </c>
      <c r="L287" s="20" t="s">
        <v>873</v>
      </c>
    </row>
    <row r="288" spans="1:12" x14ac:dyDescent="0.2">
      <c r="A288" s="1">
        <v>285</v>
      </c>
      <c r="B288" s="7" t="s">
        <v>281</v>
      </c>
      <c r="C288" s="8" t="s">
        <v>670</v>
      </c>
      <c r="D288" s="8">
        <v>4858</v>
      </c>
      <c r="E288" s="8" t="s">
        <v>247</v>
      </c>
      <c r="F288" s="8">
        <v>240.34</v>
      </c>
      <c r="G288" s="8">
        <v>59</v>
      </c>
      <c r="H288" s="12">
        <v>22</v>
      </c>
      <c r="I288" s="13">
        <v>44134</v>
      </c>
      <c r="J288" s="20" t="s">
        <v>728</v>
      </c>
      <c r="K288" s="20" t="s">
        <v>875</v>
      </c>
      <c r="L288" s="20" t="s">
        <v>873</v>
      </c>
    </row>
    <row r="289" spans="1:12" x14ac:dyDescent="0.2">
      <c r="A289" s="1">
        <v>286</v>
      </c>
      <c r="B289" s="17" t="s">
        <v>142</v>
      </c>
      <c r="C289" s="18" t="s">
        <v>671</v>
      </c>
      <c r="D289" s="18">
        <v>4887</v>
      </c>
      <c r="E289" s="18" t="s">
        <v>247</v>
      </c>
      <c r="F289" s="18">
        <v>240.34</v>
      </c>
      <c r="G289" s="18">
        <v>60</v>
      </c>
      <c r="H289" s="19">
        <v>23</v>
      </c>
      <c r="I289" s="20">
        <v>44134</v>
      </c>
      <c r="J289" s="20" t="s">
        <v>728</v>
      </c>
      <c r="K289" s="20" t="s">
        <v>875</v>
      </c>
      <c r="L289" s="20" t="s">
        <v>873</v>
      </c>
    </row>
    <row r="290" spans="1:12" x14ac:dyDescent="0.2">
      <c r="A290" s="1">
        <v>287</v>
      </c>
      <c r="B290" s="7" t="s">
        <v>157</v>
      </c>
      <c r="C290" s="8" t="s">
        <v>672</v>
      </c>
      <c r="D290" s="8">
        <v>5035</v>
      </c>
      <c r="E290" s="8" t="s">
        <v>247</v>
      </c>
      <c r="F290" s="8">
        <v>240.34</v>
      </c>
      <c r="G290" s="8">
        <v>61</v>
      </c>
      <c r="H290" s="12">
        <v>23</v>
      </c>
      <c r="I290" s="13">
        <v>44134</v>
      </c>
      <c r="J290" s="20" t="s">
        <v>728</v>
      </c>
      <c r="K290" s="20" t="s">
        <v>875</v>
      </c>
      <c r="L290" s="20" t="s">
        <v>873</v>
      </c>
    </row>
    <row r="291" spans="1:12" x14ac:dyDescent="0.2">
      <c r="A291" s="1">
        <v>288</v>
      </c>
      <c r="B291" s="17" t="s">
        <v>147</v>
      </c>
      <c r="C291" s="18" t="s">
        <v>673</v>
      </c>
      <c r="D291" s="18">
        <v>6066</v>
      </c>
      <c r="E291" s="18" t="s">
        <v>247</v>
      </c>
      <c r="F291" s="18">
        <v>240.34</v>
      </c>
      <c r="G291" s="18">
        <v>54</v>
      </c>
      <c r="H291" s="19">
        <v>22</v>
      </c>
      <c r="I291" s="20">
        <v>44134</v>
      </c>
      <c r="J291" s="20" t="s">
        <v>728</v>
      </c>
      <c r="K291" s="20" t="s">
        <v>875</v>
      </c>
      <c r="L291" s="20" t="s">
        <v>873</v>
      </c>
    </row>
    <row r="292" spans="1:12" x14ac:dyDescent="0.2">
      <c r="A292" s="1">
        <v>289</v>
      </c>
      <c r="B292" s="7" t="s">
        <v>145</v>
      </c>
      <c r="C292" s="8" t="s">
        <v>674</v>
      </c>
      <c r="D292" s="8">
        <v>6144</v>
      </c>
      <c r="E292" s="8" t="s">
        <v>247</v>
      </c>
      <c r="F292" s="8">
        <v>240.34</v>
      </c>
      <c r="G292" s="8">
        <v>61</v>
      </c>
      <c r="H292" s="12">
        <v>15</v>
      </c>
      <c r="I292" s="13">
        <v>44134</v>
      </c>
      <c r="J292" s="20" t="s">
        <v>728</v>
      </c>
      <c r="K292" s="20" t="s">
        <v>875</v>
      </c>
      <c r="L292" s="20" t="s">
        <v>873</v>
      </c>
    </row>
    <row r="293" spans="1:12" x14ac:dyDescent="0.2">
      <c r="A293" s="1">
        <v>290</v>
      </c>
      <c r="B293" s="17" t="s">
        <v>141</v>
      </c>
      <c r="C293" s="18" t="s">
        <v>675</v>
      </c>
      <c r="D293" s="18">
        <v>6323</v>
      </c>
      <c r="E293" s="18" t="s">
        <v>247</v>
      </c>
      <c r="F293" s="18">
        <v>281.66000000000003</v>
      </c>
      <c r="G293" s="18">
        <v>62</v>
      </c>
      <c r="H293" s="19">
        <v>22</v>
      </c>
      <c r="I293" s="20">
        <v>44134</v>
      </c>
      <c r="J293" s="20" t="s">
        <v>728</v>
      </c>
      <c r="K293" s="20" t="s">
        <v>875</v>
      </c>
      <c r="L293" s="20" t="s">
        <v>873</v>
      </c>
    </row>
    <row r="294" spans="1:12" x14ac:dyDescent="0.2">
      <c r="A294" s="1">
        <v>291</v>
      </c>
      <c r="B294" s="7" t="s">
        <v>327</v>
      </c>
      <c r="C294" s="8" t="s">
        <v>676</v>
      </c>
      <c r="D294" s="8">
        <v>6543</v>
      </c>
      <c r="E294" s="8" t="s">
        <v>247</v>
      </c>
      <c r="F294" s="8">
        <v>240.34</v>
      </c>
      <c r="G294" s="8">
        <v>61</v>
      </c>
      <c r="H294" s="12">
        <v>22</v>
      </c>
      <c r="I294" s="13">
        <v>44134</v>
      </c>
      <c r="J294" s="20" t="s">
        <v>728</v>
      </c>
      <c r="K294" s="20" t="s">
        <v>875</v>
      </c>
      <c r="L294" s="20" t="s">
        <v>873</v>
      </c>
    </row>
    <row r="295" spans="1:12" x14ac:dyDescent="0.2">
      <c r="A295" s="1">
        <v>292</v>
      </c>
      <c r="B295" s="17" t="s">
        <v>352</v>
      </c>
      <c r="C295" s="18" t="s">
        <v>677</v>
      </c>
      <c r="D295" s="18">
        <v>8661</v>
      </c>
      <c r="E295" s="18" t="s">
        <v>247</v>
      </c>
      <c r="F295" s="18">
        <v>240.34</v>
      </c>
      <c r="G295" s="18">
        <v>61</v>
      </c>
      <c r="H295" s="19">
        <v>20</v>
      </c>
      <c r="I295" s="20">
        <v>44134</v>
      </c>
      <c r="J295" s="20" t="s">
        <v>728</v>
      </c>
      <c r="K295" s="20" t="s">
        <v>875</v>
      </c>
      <c r="L295" s="20" t="s">
        <v>873</v>
      </c>
    </row>
    <row r="296" spans="1:12" x14ac:dyDescent="0.2">
      <c r="A296" s="1">
        <v>293</v>
      </c>
      <c r="B296" s="7" t="s">
        <v>321</v>
      </c>
      <c r="C296" s="8" t="s">
        <v>678</v>
      </c>
      <c r="D296" s="8">
        <v>93</v>
      </c>
      <c r="E296" s="8" t="s">
        <v>253</v>
      </c>
      <c r="F296" s="8">
        <v>351.87</v>
      </c>
      <c r="G296" s="8">
        <v>64</v>
      </c>
      <c r="H296" s="12">
        <v>35</v>
      </c>
      <c r="I296" s="13">
        <v>44287</v>
      </c>
      <c r="J296" s="20" t="s">
        <v>728</v>
      </c>
      <c r="K296" s="20" t="s">
        <v>876</v>
      </c>
      <c r="L296" s="20" t="s">
        <v>863</v>
      </c>
    </row>
    <row r="297" spans="1:12" x14ac:dyDescent="0.2">
      <c r="A297" s="1">
        <v>294</v>
      </c>
      <c r="B297" s="17" t="s">
        <v>181</v>
      </c>
      <c r="C297" s="18" t="s">
        <v>679</v>
      </c>
      <c r="D297" s="18">
        <v>281</v>
      </c>
      <c r="E297" s="18" t="s">
        <v>253</v>
      </c>
      <c r="F297" s="18">
        <v>351.87</v>
      </c>
      <c r="G297" s="18">
        <v>63</v>
      </c>
      <c r="H297" s="19">
        <v>35</v>
      </c>
      <c r="I297" s="20">
        <v>44287</v>
      </c>
      <c r="J297" s="20" t="s">
        <v>728</v>
      </c>
      <c r="K297" s="20" t="s">
        <v>876</v>
      </c>
      <c r="L297" s="20" t="s">
        <v>863</v>
      </c>
    </row>
    <row r="298" spans="1:12" x14ac:dyDescent="0.2">
      <c r="A298" s="1">
        <v>295</v>
      </c>
      <c r="B298" s="7" t="s">
        <v>172</v>
      </c>
      <c r="C298" s="8" t="s">
        <v>680</v>
      </c>
      <c r="D298" s="8">
        <v>299</v>
      </c>
      <c r="E298" s="8" t="s">
        <v>253</v>
      </c>
      <c r="F298" s="8">
        <v>351.87</v>
      </c>
      <c r="G298" s="8">
        <v>60</v>
      </c>
      <c r="H298" s="12">
        <v>35</v>
      </c>
      <c r="I298" s="13">
        <v>44287</v>
      </c>
      <c r="J298" s="20" t="s">
        <v>728</v>
      </c>
      <c r="K298" s="20" t="s">
        <v>876</v>
      </c>
      <c r="L298" s="20" t="s">
        <v>863</v>
      </c>
    </row>
    <row r="299" spans="1:12" x14ac:dyDescent="0.2">
      <c r="A299" s="1">
        <v>296</v>
      </c>
      <c r="B299" s="17" t="s">
        <v>167</v>
      </c>
      <c r="C299" s="18" t="s">
        <v>681</v>
      </c>
      <c r="D299" s="18">
        <v>405</v>
      </c>
      <c r="E299" s="18" t="s">
        <v>253</v>
      </c>
      <c r="F299" s="18">
        <v>351.87</v>
      </c>
      <c r="G299" s="18">
        <v>58</v>
      </c>
      <c r="H299" s="19">
        <v>36</v>
      </c>
      <c r="I299" s="20">
        <v>44287</v>
      </c>
      <c r="J299" s="20" t="s">
        <v>728</v>
      </c>
      <c r="K299" s="20" t="s">
        <v>876</v>
      </c>
      <c r="L299" s="20" t="s">
        <v>863</v>
      </c>
    </row>
    <row r="300" spans="1:12" x14ac:dyDescent="0.2">
      <c r="A300" s="1">
        <v>297</v>
      </c>
      <c r="B300" s="7" t="s">
        <v>185</v>
      </c>
      <c r="C300" s="8" t="s">
        <v>682</v>
      </c>
      <c r="D300" s="8">
        <v>678</v>
      </c>
      <c r="E300" s="8" t="s">
        <v>253</v>
      </c>
      <c r="F300" s="8">
        <v>351.87</v>
      </c>
      <c r="G300" s="8">
        <v>63</v>
      </c>
      <c r="H300" s="12">
        <v>35</v>
      </c>
      <c r="I300" s="13">
        <v>44287</v>
      </c>
      <c r="J300" s="20" t="s">
        <v>728</v>
      </c>
      <c r="K300" s="20" t="s">
        <v>876</v>
      </c>
      <c r="L300" s="20" t="s">
        <v>863</v>
      </c>
    </row>
    <row r="301" spans="1:12" x14ac:dyDescent="0.2">
      <c r="A301" s="1">
        <v>298</v>
      </c>
      <c r="B301" s="17" t="s">
        <v>5</v>
      </c>
      <c r="C301" s="18" t="s">
        <v>683</v>
      </c>
      <c r="D301" s="18">
        <v>767</v>
      </c>
      <c r="E301" s="18" t="s">
        <v>253</v>
      </c>
      <c r="F301" s="18">
        <v>351.87</v>
      </c>
      <c r="G301" s="18">
        <v>62</v>
      </c>
      <c r="H301" s="19">
        <v>31</v>
      </c>
      <c r="I301" s="20">
        <v>44287</v>
      </c>
      <c r="J301" s="20" t="s">
        <v>728</v>
      </c>
      <c r="K301" s="20" t="s">
        <v>876</v>
      </c>
      <c r="L301" s="20" t="s">
        <v>863</v>
      </c>
    </row>
    <row r="302" spans="1:12" x14ac:dyDescent="0.2">
      <c r="A302" s="1">
        <v>299</v>
      </c>
      <c r="B302" s="7" t="s">
        <v>177</v>
      </c>
      <c r="C302" s="8" t="s">
        <v>684</v>
      </c>
      <c r="D302" s="8">
        <v>833</v>
      </c>
      <c r="E302" s="8" t="s">
        <v>253</v>
      </c>
      <c r="F302" s="8">
        <v>351.87</v>
      </c>
      <c r="G302" s="8">
        <v>57</v>
      </c>
      <c r="H302" s="12">
        <v>34</v>
      </c>
      <c r="I302" s="13">
        <v>44287</v>
      </c>
      <c r="J302" s="20" t="s">
        <v>728</v>
      </c>
      <c r="K302" s="20" t="s">
        <v>876</v>
      </c>
      <c r="L302" s="20" t="s">
        <v>863</v>
      </c>
    </row>
    <row r="303" spans="1:12" x14ac:dyDescent="0.2">
      <c r="A303" s="1">
        <v>300</v>
      </c>
      <c r="B303" s="17" t="s">
        <v>179</v>
      </c>
      <c r="C303" s="18" t="s">
        <v>685</v>
      </c>
      <c r="D303" s="18">
        <v>881</v>
      </c>
      <c r="E303" s="18" t="s">
        <v>253</v>
      </c>
      <c r="F303" s="18">
        <v>351.87</v>
      </c>
      <c r="G303" s="18">
        <v>60</v>
      </c>
      <c r="H303" s="19">
        <v>31</v>
      </c>
      <c r="I303" s="20">
        <v>44287</v>
      </c>
      <c r="J303" s="20" t="s">
        <v>728</v>
      </c>
      <c r="K303" s="20" t="s">
        <v>876</v>
      </c>
      <c r="L303" s="20" t="s">
        <v>863</v>
      </c>
    </row>
    <row r="304" spans="1:12" x14ac:dyDescent="0.2">
      <c r="A304" s="1">
        <v>301</v>
      </c>
      <c r="B304" s="7" t="s">
        <v>173</v>
      </c>
      <c r="C304" s="8" t="s">
        <v>686</v>
      </c>
      <c r="D304" s="8">
        <v>1090</v>
      </c>
      <c r="E304" s="8" t="s">
        <v>253</v>
      </c>
      <c r="F304" s="8">
        <v>351.87</v>
      </c>
      <c r="G304" s="8">
        <v>57</v>
      </c>
      <c r="H304" s="12">
        <v>31</v>
      </c>
      <c r="I304" s="13">
        <v>44287</v>
      </c>
      <c r="J304" s="20" t="s">
        <v>728</v>
      </c>
      <c r="K304" s="20" t="s">
        <v>876</v>
      </c>
      <c r="L304" s="20" t="s">
        <v>863</v>
      </c>
    </row>
    <row r="305" spans="1:12" x14ac:dyDescent="0.2">
      <c r="A305" s="1">
        <v>302</v>
      </c>
      <c r="B305" s="17" t="s">
        <v>183</v>
      </c>
      <c r="C305" s="18" t="s">
        <v>687</v>
      </c>
      <c r="D305" s="18">
        <v>1365</v>
      </c>
      <c r="E305" s="18" t="s">
        <v>253</v>
      </c>
      <c r="F305" s="18">
        <v>351.87</v>
      </c>
      <c r="G305" s="18">
        <v>61</v>
      </c>
      <c r="H305" s="19">
        <v>31</v>
      </c>
      <c r="I305" s="20">
        <v>44287</v>
      </c>
      <c r="J305" s="20" t="s">
        <v>728</v>
      </c>
      <c r="K305" s="20" t="s">
        <v>876</v>
      </c>
      <c r="L305" s="20" t="s">
        <v>863</v>
      </c>
    </row>
    <row r="306" spans="1:12" x14ac:dyDescent="0.2">
      <c r="A306" s="1">
        <v>303</v>
      </c>
      <c r="B306" s="7" t="s">
        <v>182</v>
      </c>
      <c r="C306" s="8" t="s">
        <v>688</v>
      </c>
      <c r="D306" s="8">
        <v>1543</v>
      </c>
      <c r="E306" s="8" t="s">
        <v>253</v>
      </c>
      <c r="F306" s="8">
        <v>351.87</v>
      </c>
      <c r="G306" s="8">
        <v>63</v>
      </c>
      <c r="H306" s="12">
        <v>31</v>
      </c>
      <c r="I306" s="13">
        <v>44287</v>
      </c>
      <c r="J306" s="20" t="s">
        <v>728</v>
      </c>
      <c r="K306" s="20" t="s">
        <v>876</v>
      </c>
      <c r="L306" s="20" t="s">
        <v>863</v>
      </c>
    </row>
    <row r="307" spans="1:12" x14ac:dyDescent="0.2">
      <c r="A307" s="1">
        <v>304</v>
      </c>
      <c r="B307" s="17" t="s">
        <v>171</v>
      </c>
      <c r="C307" s="18" t="s">
        <v>689</v>
      </c>
      <c r="D307" s="18">
        <v>1816</v>
      </c>
      <c r="E307" s="18" t="s">
        <v>253</v>
      </c>
      <c r="F307" s="18">
        <v>351.87</v>
      </c>
      <c r="G307" s="18">
        <v>62</v>
      </c>
      <c r="H307" s="19">
        <v>30</v>
      </c>
      <c r="I307" s="20">
        <v>44287</v>
      </c>
      <c r="J307" s="20" t="s">
        <v>728</v>
      </c>
      <c r="K307" s="20" t="s">
        <v>876</v>
      </c>
      <c r="L307" s="20" t="s">
        <v>863</v>
      </c>
    </row>
    <row r="308" spans="1:12" x14ac:dyDescent="0.2">
      <c r="A308" s="1">
        <v>305</v>
      </c>
      <c r="B308" s="7" t="s">
        <v>201</v>
      </c>
      <c r="C308" s="8" t="s">
        <v>690</v>
      </c>
      <c r="D308" s="8">
        <v>1890</v>
      </c>
      <c r="E308" s="8" t="s">
        <v>263</v>
      </c>
      <c r="F308" s="8">
        <v>240.34</v>
      </c>
      <c r="G308" s="8">
        <v>60</v>
      </c>
      <c r="H308" s="12">
        <v>30</v>
      </c>
      <c r="I308" s="13">
        <v>44287</v>
      </c>
      <c r="J308" s="20" t="s">
        <v>728</v>
      </c>
      <c r="K308" s="20" t="s">
        <v>876</v>
      </c>
      <c r="L308" s="20" t="s">
        <v>873</v>
      </c>
    </row>
    <row r="309" spans="1:12" x14ac:dyDescent="0.2">
      <c r="A309" s="1">
        <v>306</v>
      </c>
      <c r="B309" s="17" t="s">
        <v>203</v>
      </c>
      <c r="C309" s="18" t="s">
        <v>691</v>
      </c>
      <c r="D309" s="18">
        <v>2154</v>
      </c>
      <c r="E309" s="18" t="s">
        <v>263</v>
      </c>
      <c r="F309" s="18">
        <v>240.34</v>
      </c>
      <c r="G309" s="18">
        <v>60</v>
      </c>
      <c r="H309" s="19">
        <v>29</v>
      </c>
      <c r="I309" s="20">
        <v>44287</v>
      </c>
      <c r="J309" s="20" t="s">
        <v>728</v>
      </c>
      <c r="K309" s="20" t="s">
        <v>876</v>
      </c>
      <c r="L309" s="20" t="s">
        <v>873</v>
      </c>
    </row>
    <row r="310" spans="1:12" x14ac:dyDescent="0.2">
      <c r="A310" s="1">
        <v>307</v>
      </c>
      <c r="B310" s="7" t="s">
        <v>294</v>
      </c>
      <c r="C310" s="8" t="s">
        <v>692</v>
      </c>
      <c r="D310" s="8">
        <v>2436</v>
      </c>
      <c r="E310" s="8" t="s">
        <v>263</v>
      </c>
      <c r="F310" s="8">
        <v>240.34</v>
      </c>
      <c r="G310" s="8">
        <v>61</v>
      </c>
      <c r="H310" s="12">
        <v>27</v>
      </c>
      <c r="I310" s="13">
        <v>44287</v>
      </c>
      <c r="J310" s="20" t="s">
        <v>728</v>
      </c>
      <c r="K310" s="20" t="s">
        <v>876</v>
      </c>
      <c r="L310" s="20" t="s">
        <v>873</v>
      </c>
    </row>
    <row r="311" spans="1:12" x14ac:dyDescent="0.2">
      <c r="A311" s="1">
        <v>308</v>
      </c>
      <c r="B311" s="17" t="s">
        <v>195</v>
      </c>
      <c r="C311" s="18" t="s">
        <v>693</v>
      </c>
      <c r="D311" s="18">
        <v>2703</v>
      </c>
      <c r="E311" s="18" t="s">
        <v>263</v>
      </c>
      <c r="F311" s="18">
        <v>240.34</v>
      </c>
      <c r="G311" s="18">
        <v>59</v>
      </c>
      <c r="H311" s="19">
        <v>26</v>
      </c>
      <c r="I311" s="20">
        <v>44287</v>
      </c>
      <c r="J311" s="20" t="s">
        <v>728</v>
      </c>
      <c r="K311" s="20" t="s">
        <v>876</v>
      </c>
      <c r="L311" s="20" t="s">
        <v>873</v>
      </c>
    </row>
    <row r="312" spans="1:12" x14ac:dyDescent="0.2">
      <c r="A312" s="1">
        <v>309</v>
      </c>
      <c r="B312" s="7" t="s">
        <v>376</v>
      </c>
      <c r="C312" s="8" t="s">
        <v>694</v>
      </c>
      <c r="D312" s="8">
        <v>3379</v>
      </c>
      <c r="E312" s="8" t="s">
        <v>263</v>
      </c>
      <c r="F312" s="8">
        <v>240.34</v>
      </c>
      <c r="G312" s="8">
        <v>59</v>
      </c>
      <c r="H312" s="12">
        <v>36</v>
      </c>
      <c r="I312" s="13">
        <v>44287</v>
      </c>
      <c r="J312" s="20" t="s">
        <v>728</v>
      </c>
      <c r="K312" s="20" t="s">
        <v>876</v>
      </c>
      <c r="L312" s="20" t="s">
        <v>873</v>
      </c>
    </row>
    <row r="313" spans="1:12" x14ac:dyDescent="0.2">
      <c r="A313" s="1">
        <v>310</v>
      </c>
      <c r="B313" s="17" t="s">
        <v>286</v>
      </c>
      <c r="C313" s="18" t="s">
        <v>695</v>
      </c>
      <c r="D313" s="18">
        <v>3729</v>
      </c>
      <c r="E313" s="18" t="s">
        <v>263</v>
      </c>
      <c r="F313" s="18">
        <v>240.34</v>
      </c>
      <c r="G313" s="18">
        <v>59</v>
      </c>
      <c r="H313" s="19">
        <v>24</v>
      </c>
      <c r="I313" s="20">
        <v>44287</v>
      </c>
      <c r="J313" s="20" t="s">
        <v>728</v>
      </c>
      <c r="K313" s="20" t="s">
        <v>876</v>
      </c>
      <c r="L313" s="20" t="s">
        <v>873</v>
      </c>
    </row>
    <row r="314" spans="1:12" x14ac:dyDescent="0.2">
      <c r="A314" s="1">
        <v>311</v>
      </c>
      <c r="B314" s="7" t="s">
        <v>199</v>
      </c>
      <c r="C314" s="8" t="s">
        <v>696</v>
      </c>
      <c r="D314" s="8">
        <v>5022</v>
      </c>
      <c r="E314" s="8" t="s">
        <v>263</v>
      </c>
      <c r="F314" s="8">
        <v>240.34</v>
      </c>
      <c r="G314" s="8">
        <v>61</v>
      </c>
      <c r="H314" s="12">
        <v>23</v>
      </c>
      <c r="I314" s="13">
        <v>44287</v>
      </c>
      <c r="J314" s="20" t="s">
        <v>728</v>
      </c>
      <c r="K314" s="20" t="s">
        <v>876</v>
      </c>
      <c r="L314" s="20" t="s">
        <v>873</v>
      </c>
    </row>
    <row r="315" spans="1:12" x14ac:dyDescent="0.2">
      <c r="A315" s="1">
        <v>312</v>
      </c>
      <c r="B315" s="17" t="s">
        <v>274</v>
      </c>
      <c r="C315" s="18" t="s">
        <v>697</v>
      </c>
      <c r="D315" s="18">
        <v>6258</v>
      </c>
      <c r="E315" s="18" t="s">
        <v>263</v>
      </c>
      <c r="F315" s="18">
        <v>240.34</v>
      </c>
      <c r="G315" s="18">
        <v>56</v>
      </c>
      <c r="H315" s="19">
        <v>22</v>
      </c>
      <c r="I315" s="20">
        <v>44287</v>
      </c>
      <c r="J315" s="20" t="s">
        <v>728</v>
      </c>
      <c r="K315" s="20" t="s">
        <v>876</v>
      </c>
      <c r="L315" s="20" t="s">
        <v>873</v>
      </c>
    </row>
    <row r="316" spans="1:12" x14ac:dyDescent="0.2">
      <c r="A316" s="1">
        <v>313</v>
      </c>
      <c r="B316" s="7" t="s">
        <v>196</v>
      </c>
      <c r="C316" s="8" t="s">
        <v>698</v>
      </c>
      <c r="D316" s="8">
        <v>7119</v>
      </c>
      <c r="E316" s="8" t="s">
        <v>263</v>
      </c>
      <c r="F316" s="8">
        <v>240.34</v>
      </c>
      <c r="G316" s="8">
        <v>61</v>
      </c>
      <c r="H316" s="12">
        <v>21</v>
      </c>
      <c r="I316" s="13">
        <v>44287</v>
      </c>
      <c r="J316" s="20" t="s">
        <v>728</v>
      </c>
      <c r="K316" s="20" t="s">
        <v>876</v>
      </c>
      <c r="L316" s="20" t="s">
        <v>873</v>
      </c>
    </row>
    <row r="317" spans="1:12" x14ac:dyDescent="0.2">
      <c r="B317" s="7"/>
      <c r="C317" s="8"/>
      <c r="D317" s="8"/>
      <c r="E317" s="8"/>
      <c r="F317" s="8"/>
      <c r="G317" s="8"/>
      <c r="H317" s="12"/>
      <c r="I317" s="7"/>
    </row>
    <row r="318" spans="1:12" x14ac:dyDescent="0.2">
      <c r="B318" s="5"/>
      <c r="D318" s="6"/>
      <c r="E318" s="6"/>
      <c r="F318" s="6"/>
      <c r="G318" s="6"/>
      <c r="H318" s="11"/>
      <c r="I318" s="6"/>
    </row>
    <row r="319" spans="1:12" x14ac:dyDescent="0.2">
      <c r="B319" s="7"/>
      <c r="C319" s="8"/>
      <c r="D319" s="8"/>
      <c r="E319" s="8"/>
      <c r="F319" s="8"/>
      <c r="G319" s="8"/>
      <c r="H319" s="12"/>
      <c r="I319" s="7"/>
    </row>
    <row r="320" spans="1:12" x14ac:dyDescent="0.2">
      <c r="B320" s="5"/>
      <c r="D320" s="6"/>
      <c r="E320" s="6"/>
      <c r="F320" s="6"/>
      <c r="G320" s="6"/>
      <c r="H320" s="11"/>
      <c r="I320" s="6"/>
    </row>
    <row r="321" spans="2:9" x14ac:dyDescent="0.2">
      <c r="B321" s="7"/>
      <c r="C321" s="8"/>
      <c r="D321" s="8"/>
      <c r="E321" s="8"/>
      <c r="F321" s="8"/>
      <c r="G321" s="8"/>
      <c r="H321" s="12"/>
      <c r="I321" s="7"/>
    </row>
    <row r="322" spans="2:9" x14ac:dyDescent="0.2">
      <c r="B322" s="5"/>
      <c r="D322" s="6"/>
      <c r="E322" s="6"/>
      <c r="F322" s="6"/>
      <c r="G322" s="6"/>
      <c r="H322" s="11"/>
      <c r="I322" s="6"/>
    </row>
    <row r="323" spans="2:9" x14ac:dyDescent="0.2">
      <c r="B323" s="7"/>
      <c r="C323" s="8"/>
      <c r="D323" s="8"/>
      <c r="E323" s="8"/>
      <c r="F323" s="8"/>
      <c r="G323" s="8"/>
      <c r="H323" s="12"/>
      <c r="I323" s="7"/>
    </row>
    <row r="324" spans="2:9" x14ac:dyDescent="0.2">
      <c r="B324" s="5"/>
      <c r="D324" s="6"/>
      <c r="E324" s="6"/>
      <c r="F324" s="6"/>
      <c r="G324" s="6"/>
      <c r="H324" s="11"/>
      <c r="I324" s="6"/>
    </row>
    <row r="325" spans="2:9" x14ac:dyDescent="0.2">
      <c r="B325" s="7"/>
      <c r="C325" s="8"/>
      <c r="D325" s="8"/>
      <c r="E325" s="8"/>
      <c r="F325" s="8"/>
      <c r="G325" s="8"/>
      <c r="H325" s="12"/>
      <c r="I325" s="7"/>
    </row>
    <row r="326" spans="2:9" x14ac:dyDescent="0.2">
      <c r="B326" s="5"/>
      <c r="D326" s="6"/>
      <c r="E326" s="6"/>
      <c r="F326" s="6"/>
      <c r="G326" s="6"/>
      <c r="H326" s="11"/>
      <c r="I326" s="6"/>
    </row>
    <row r="327" spans="2:9" x14ac:dyDescent="0.2">
      <c r="B327" s="7"/>
      <c r="C327" s="8"/>
      <c r="D327" s="8"/>
      <c r="E327" s="8"/>
      <c r="F327" s="8"/>
      <c r="G327" s="8"/>
      <c r="H327" s="12"/>
      <c r="I327" s="7"/>
    </row>
    <row r="328" spans="2:9" x14ac:dyDescent="0.2">
      <c r="B328" s="5"/>
      <c r="D328" s="6"/>
      <c r="E328" s="6"/>
      <c r="F328" s="6"/>
      <c r="G328" s="6"/>
      <c r="H328" s="11"/>
      <c r="I328" s="6"/>
    </row>
    <row r="329" spans="2:9" x14ac:dyDescent="0.2">
      <c r="B329" s="7"/>
      <c r="C329" s="8"/>
      <c r="D329" s="8"/>
      <c r="E329" s="8"/>
      <c r="F329" s="8"/>
      <c r="G329" s="8"/>
      <c r="H329" s="12"/>
      <c r="I329" s="7"/>
    </row>
    <row r="330" spans="2:9" x14ac:dyDescent="0.2">
      <c r="B330" s="5"/>
      <c r="D330" s="6"/>
      <c r="E330" s="6"/>
      <c r="F330" s="6"/>
      <c r="G330" s="6"/>
      <c r="H330" s="11"/>
      <c r="I330" s="6"/>
    </row>
    <row r="331" spans="2:9" x14ac:dyDescent="0.2">
      <c r="B331" s="7"/>
      <c r="C331" s="8"/>
      <c r="D331" s="8"/>
      <c r="E331" s="8"/>
      <c r="F331" s="8"/>
      <c r="G331" s="8"/>
      <c r="H331" s="12"/>
      <c r="I331" s="7"/>
    </row>
    <row r="332" spans="2:9" x14ac:dyDescent="0.2">
      <c r="B332" s="5"/>
      <c r="D332" s="6"/>
      <c r="E332" s="6"/>
      <c r="F332" s="6"/>
      <c r="G332" s="6"/>
      <c r="H332" s="11"/>
      <c r="I332" s="6"/>
    </row>
    <row r="333" spans="2:9" x14ac:dyDescent="0.2">
      <c r="B333" s="7"/>
      <c r="C333" s="8"/>
      <c r="D333" s="8"/>
      <c r="E333" s="8"/>
      <c r="F333" s="8"/>
      <c r="G333" s="8"/>
      <c r="H333" s="12"/>
      <c r="I333" s="7"/>
    </row>
    <row r="334" spans="2:9" x14ac:dyDescent="0.2">
      <c r="B334" s="5"/>
      <c r="D334" s="6"/>
      <c r="E334" s="6"/>
      <c r="F334" s="6"/>
      <c r="G334" s="6"/>
      <c r="H334" s="11"/>
      <c r="I334" s="6"/>
    </row>
    <row r="335" spans="2:9" x14ac:dyDescent="0.2">
      <c r="B335" s="7"/>
      <c r="C335" s="8"/>
      <c r="D335" s="8"/>
      <c r="E335" s="8"/>
      <c r="F335" s="8"/>
      <c r="G335" s="8"/>
      <c r="H335" s="12"/>
      <c r="I335" s="7"/>
    </row>
    <row r="336" spans="2:9" x14ac:dyDescent="0.2">
      <c r="B336" s="5"/>
      <c r="D336" s="6"/>
      <c r="E336" s="6"/>
      <c r="F336" s="6"/>
      <c r="G336" s="6"/>
      <c r="H336" s="11"/>
      <c r="I336" s="6"/>
    </row>
    <row r="337" spans="2:9" x14ac:dyDescent="0.2">
      <c r="B337" s="7"/>
      <c r="C337" s="8"/>
      <c r="D337" s="8"/>
      <c r="E337" s="8"/>
      <c r="F337" s="8"/>
      <c r="G337" s="8"/>
      <c r="H337" s="12"/>
      <c r="I337" s="7"/>
    </row>
    <row r="338" spans="2:9" x14ac:dyDescent="0.2">
      <c r="B338" s="5"/>
      <c r="D338" s="6"/>
      <c r="E338" s="6"/>
      <c r="F338" s="6"/>
      <c r="G338" s="6"/>
      <c r="H338" s="11"/>
      <c r="I338" s="6"/>
    </row>
    <row r="339" spans="2:9" x14ac:dyDescent="0.2">
      <c r="B339" s="7"/>
      <c r="C339" s="8"/>
      <c r="D339" s="8"/>
      <c r="E339" s="8"/>
      <c r="F339" s="8"/>
      <c r="G339" s="8"/>
      <c r="H339" s="12"/>
      <c r="I339" s="7"/>
    </row>
    <row r="340" spans="2:9" x14ac:dyDescent="0.2">
      <c r="B340" s="5"/>
      <c r="D340" s="6"/>
      <c r="E340" s="6"/>
      <c r="F340" s="6"/>
      <c r="G340" s="6"/>
      <c r="H340" s="11"/>
      <c r="I340" s="6"/>
    </row>
    <row r="341" spans="2:9" x14ac:dyDescent="0.2">
      <c r="B341" s="7"/>
      <c r="C341" s="8"/>
      <c r="D341" s="8"/>
      <c r="E341" s="8"/>
      <c r="F341" s="8"/>
      <c r="G341" s="8"/>
      <c r="H341" s="12"/>
      <c r="I341" s="7"/>
    </row>
    <row r="342" spans="2:9" x14ac:dyDescent="0.2">
      <c r="B342" s="5"/>
      <c r="D342" s="6"/>
      <c r="E342" s="6"/>
      <c r="F342" s="6"/>
      <c r="G342" s="6"/>
      <c r="H342" s="11"/>
      <c r="I342" s="6"/>
    </row>
    <row r="343" spans="2:9" x14ac:dyDescent="0.2">
      <c r="B343" s="7"/>
      <c r="C343" s="8"/>
      <c r="D343" s="8"/>
      <c r="E343" s="8"/>
      <c r="F343" s="8"/>
      <c r="G343" s="8"/>
      <c r="H343" s="12"/>
      <c r="I343" s="7"/>
    </row>
    <row r="344" spans="2:9" x14ac:dyDescent="0.2">
      <c r="B344" s="5"/>
      <c r="D344" s="6"/>
      <c r="E344" s="6"/>
      <c r="F344" s="6"/>
      <c r="G344" s="6"/>
      <c r="H344" s="11"/>
      <c r="I344" s="6"/>
    </row>
    <row r="345" spans="2:9" x14ac:dyDescent="0.2">
      <c r="B345" s="7"/>
      <c r="C345" s="8"/>
      <c r="D345" s="8"/>
      <c r="E345" s="8"/>
      <c r="F345" s="8"/>
      <c r="G345" s="8"/>
      <c r="H345" s="12"/>
      <c r="I345" s="7"/>
    </row>
    <row r="346" spans="2:9" x14ac:dyDescent="0.2">
      <c r="B346" s="5"/>
      <c r="D346" s="6"/>
      <c r="E346" s="6"/>
      <c r="F346" s="6"/>
      <c r="G346" s="6"/>
      <c r="H346" s="11"/>
      <c r="I346" s="6"/>
    </row>
    <row r="347" spans="2:9" x14ac:dyDescent="0.2">
      <c r="B347" s="7"/>
      <c r="C347" s="8"/>
      <c r="D347" s="8"/>
      <c r="E347" s="8"/>
      <c r="F347" s="8"/>
      <c r="G347" s="8"/>
      <c r="H347" s="12"/>
      <c r="I347" s="7"/>
    </row>
    <row r="348" spans="2:9" x14ac:dyDescent="0.2">
      <c r="B348" s="5"/>
      <c r="D348" s="6"/>
      <c r="E348" s="6"/>
      <c r="F348" s="6"/>
      <c r="G348" s="6"/>
      <c r="H348" s="11"/>
      <c r="I348" s="6"/>
    </row>
    <row r="349" spans="2:9" x14ac:dyDescent="0.2">
      <c r="B349" s="7"/>
      <c r="C349" s="8"/>
      <c r="D349" s="8"/>
      <c r="E349" s="8"/>
      <c r="F349" s="8"/>
      <c r="G349" s="8"/>
      <c r="H349" s="12"/>
      <c r="I349" s="7"/>
    </row>
    <row r="350" spans="2:9" x14ac:dyDescent="0.2">
      <c r="B350" s="5"/>
      <c r="D350" s="6"/>
      <c r="E350" s="6"/>
      <c r="F350" s="6"/>
      <c r="G350" s="6"/>
      <c r="H350" s="11"/>
      <c r="I350" s="6"/>
    </row>
    <row r="351" spans="2:9" x14ac:dyDescent="0.2">
      <c r="B351" s="7"/>
      <c r="C351" s="8"/>
      <c r="D351" s="8"/>
      <c r="E351" s="8"/>
      <c r="F351" s="8"/>
      <c r="G351" s="8"/>
      <c r="H351" s="12"/>
      <c r="I351" s="7"/>
    </row>
    <row r="352" spans="2:9" x14ac:dyDescent="0.2">
      <c r="B352" s="5"/>
      <c r="D352" s="6"/>
      <c r="E352" s="6"/>
      <c r="F352" s="6"/>
      <c r="G352" s="6"/>
      <c r="H352" s="11"/>
      <c r="I352" s="6"/>
    </row>
    <row r="353" spans="2:9" x14ac:dyDescent="0.2">
      <c r="B353" s="7"/>
      <c r="C353" s="8"/>
      <c r="D353" s="8"/>
      <c r="E353" s="8"/>
      <c r="F353" s="8"/>
      <c r="G353" s="8"/>
      <c r="H353" s="12"/>
      <c r="I353" s="7"/>
    </row>
    <row r="354" spans="2:9" x14ac:dyDescent="0.2">
      <c r="B354" s="5"/>
      <c r="D354" s="6"/>
      <c r="E354" s="6"/>
      <c r="F354" s="6"/>
      <c r="G354" s="6"/>
      <c r="H354" s="11"/>
      <c r="I354" s="6"/>
    </row>
    <row r="355" spans="2:9" x14ac:dyDescent="0.2">
      <c r="B355" s="7"/>
      <c r="C355" s="8"/>
      <c r="D355" s="8"/>
      <c r="E355" s="8"/>
      <c r="F355" s="8"/>
      <c r="G355" s="8"/>
      <c r="H355" s="12"/>
      <c r="I355" s="7"/>
    </row>
    <row r="356" spans="2:9" x14ac:dyDescent="0.2">
      <c r="B356" s="5"/>
      <c r="D356" s="6"/>
      <c r="E356" s="6"/>
      <c r="F356" s="6"/>
      <c r="G356" s="6"/>
      <c r="H356" s="11"/>
      <c r="I356" s="6"/>
    </row>
    <row r="357" spans="2:9" x14ac:dyDescent="0.2">
      <c r="B357" s="7"/>
      <c r="C357" s="8"/>
      <c r="D357" s="8"/>
      <c r="E357" s="8"/>
      <c r="F357" s="8"/>
      <c r="G357" s="8"/>
      <c r="H357" s="12"/>
      <c r="I357" s="7"/>
    </row>
    <row r="358" spans="2:9" x14ac:dyDescent="0.2">
      <c r="B358" s="5"/>
      <c r="D358" s="6"/>
      <c r="E358" s="6"/>
      <c r="F358" s="6"/>
      <c r="G358" s="6"/>
      <c r="H358" s="11"/>
      <c r="I358" s="6"/>
    </row>
    <row r="359" spans="2:9" x14ac:dyDescent="0.2">
      <c r="B359" s="7"/>
      <c r="C359" s="8"/>
      <c r="D359" s="8"/>
      <c r="E359" s="8"/>
      <c r="F359" s="8"/>
      <c r="G359" s="8"/>
      <c r="H359" s="12"/>
      <c r="I359" s="7"/>
    </row>
    <row r="360" spans="2:9" x14ac:dyDescent="0.2">
      <c r="B360" s="5"/>
      <c r="D360" s="6"/>
      <c r="E360" s="6"/>
      <c r="F360" s="6"/>
      <c r="G360" s="6"/>
      <c r="H360" s="11"/>
      <c r="I360" s="6"/>
    </row>
    <row r="361" spans="2:9" x14ac:dyDescent="0.2">
      <c r="B361" s="7"/>
      <c r="C361" s="8"/>
      <c r="D361" s="8"/>
      <c r="E361" s="8"/>
      <c r="F361" s="8"/>
      <c r="G361" s="8"/>
      <c r="H361" s="12"/>
      <c r="I361" s="7"/>
    </row>
    <row r="362" spans="2:9" x14ac:dyDescent="0.2">
      <c r="B362" s="5"/>
      <c r="D362" s="6"/>
      <c r="E362" s="6"/>
      <c r="F362" s="6"/>
      <c r="G362" s="6"/>
      <c r="H362" s="11"/>
      <c r="I362" s="6"/>
    </row>
    <row r="363" spans="2:9" x14ac:dyDescent="0.2">
      <c r="B363" s="7"/>
      <c r="C363" s="8"/>
      <c r="D363" s="8"/>
      <c r="E363" s="8"/>
      <c r="F363" s="8"/>
      <c r="G363" s="8"/>
      <c r="H363" s="12"/>
      <c r="I363" s="7"/>
    </row>
    <row r="364" spans="2:9" x14ac:dyDescent="0.2">
      <c r="B364" s="5"/>
      <c r="D364" s="6"/>
      <c r="E364" s="6"/>
      <c r="F364" s="6"/>
      <c r="G364" s="6"/>
      <c r="H364" s="11"/>
      <c r="I364" s="6"/>
    </row>
    <row r="365" spans="2:9" x14ac:dyDescent="0.2">
      <c r="B365" s="7"/>
      <c r="C365" s="8"/>
      <c r="D365" s="8"/>
      <c r="E365" s="8"/>
      <c r="F365" s="8"/>
      <c r="G365" s="8"/>
      <c r="H365" s="12"/>
      <c r="I365" s="7"/>
    </row>
    <row r="366" spans="2:9" x14ac:dyDescent="0.2">
      <c r="B366" s="5"/>
      <c r="D366" s="6"/>
      <c r="E366" s="6"/>
      <c r="F366" s="6"/>
      <c r="G366" s="6"/>
      <c r="H366" s="11"/>
      <c r="I366" s="6"/>
    </row>
  </sheetData>
  <autoFilter ref="B3:L316" xr:uid="{0A850F71-ECAD-4B33-9057-6436BCE80721}"/>
  <sortState xmlns:xlrd2="http://schemas.microsoft.com/office/spreadsheetml/2017/richdata2" ref="B4:I316">
    <sortCondition ref="E4:E316"/>
    <sortCondition ref="D4:D316"/>
  </sortState>
  <mergeCells count="2">
    <mergeCell ref="B1:I1"/>
    <mergeCell ref="N4:X4"/>
  </mergeCells>
  <pageMargins left="0.7" right="0.7" top="0.75" bottom="0.75" header="0.3" footer="0.3"/>
  <pageSetup scale="78" fitToHeight="1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5F67-0418-45DE-A2D2-BCE4A2756F5F}">
  <sheetPr>
    <pageSetUpPr fitToPage="1"/>
  </sheetPr>
  <dimension ref="A1:X366"/>
  <sheetViews>
    <sheetView workbookViewId="0">
      <selection activeCell="N4" sqref="N4:X4"/>
    </sheetView>
  </sheetViews>
  <sheetFormatPr defaultColWidth="8.85546875" defaultRowHeight="12.75" x14ac:dyDescent="0.2"/>
  <cols>
    <col min="1" max="1" width="6.5703125" style="1" customWidth="1"/>
    <col min="2" max="2" width="8.28515625" style="6" customWidth="1"/>
    <col min="3" max="3" width="21.85546875" style="6" bestFit="1" customWidth="1"/>
    <col min="4" max="4" width="7.42578125" style="9" customWidth="1"/>
    <col min="5" max="5" width="15.5703125" style="9" customWidth="1"/>
    <col min="6" max="6" width="10.7109375" style="10" customWidth="1"/>
    <col min="7" max="7" width="16.42578125" style="1" customWidth="1"/>
    <col min="8" max="8" width="17.7109375" style="22" customWidth="1"/>
    <col min="9" max="9" width="10.5703125" style="1" customWidth="1"/>
    <col min="10" max="10" width="8.42578125" style="1" customWidth="1"/>
    <col min="11" max="11" width="7.85546875" style="1" customWidth="1"/>
    <col min="12" max="12" width="7.5703125" style="1" customWidth="1"/>
    <col min="13" max="13" width="2.42578125" style="1" customWidth="1"/>
    <col min="14" max="24" width="5.7109375" style="1" customWidth="1"/>
    <col min="25" max="34" width="9.140625" style="1" customWidth="1"/>
    <col min="35" max="16384" width="8.85546875" style="1"/>
  </cols>
  <sheetData>
    <row r="1" spans="1:24" ht="40.9" customHeight="1" x14ac:dyDescent="0.2">
      <c r="A1" s="2"/>
      <c r="B1" s="39" t="s">
        <v>736</v>
      </c>
      <c r="C1" s="39"/>
      <c r="D1" s="39"/>
      <c r="E1" s="39"/>
      <c r="F1" s="39"/>
      <c r="G1" s="39"/>
      <c r="H1" s="39"/>
      <c r="I1" s="39"/>
      <c r="J1" s="14"/>
      <c r="K1" s="14"/>
      <c r="L1" s="14"/>
    </row>
    <row r="3" spans="1:24" ht="43.5" customHeight="1" x14ac:dyDescent="0.2">
      <c r="A3" s="35" t="s">
        <v>735</v>
      </c>
      <c r="B3" s="35" t="s">
        <v>0</v>
      </c>
      <c r="C3" s="35" t="s">
        <v>1</v>
      </c>
      <c r="D3" s="35" t="s">
        <v>2</v>
      </c>
      <c r="E3" s="34" t="s">
        <v>265</v>
      </c>
      <c r="F3" s="34" t="s">
        <v>266</v>
      </c>
      <c r="G3" s="34" t="s">
        <v>267</v>
      </c>
      <c r="H3" s="33" t="s">
        <v>269</v>
      </c>
      <c r="I3" s="33" t="s">
        <v>268</v>
      </c>
      <c r="J3" s="33" t="s">
        <v>734</v>
      </c>
      <c r="K3" s="33" t="s">
        <v>733</v>
      </c>
      <c r="L3" s="33" t="s">
        <v>732</v>
      </c>
    </row>
    <row r="4" spans="1:24" x14ac:dyDescent="0.2">
      <c r="A4" s="1">
        <v>1</v>
      </c>
      <c r="B4" s="7" t="s">
        <v>54</v>
      </c>
      <c r="C4" s="8" t="s">
        <v>387</v>
      </c>
      <c r="D4" s="8">
        <v>865</v>
      </c>
      <c r="E4" s="8" t="s">
        <v>225</v>
      </c>
      <c r="F4" s="8">
        <v>281.66000000000003</v>
      </c>
      <c r="G4" s="8">
        <v>60</v>
      </c>
      <c r="H4" s="12">
        <v>37</v>
      </c>
      <c r="I4" s="13">
        <v>44134</v>
      </c>
      <c r="J4" s="13" t="s">
        <v>723</v>
      </c>
      <c r="K4" s="13" t="s">
        <v>862</v>
      </c>
      <c r="L4" s="13" t="s">
        <v>863</v>
      </c>
      <c r="N4" s="41" t="s">
        <v>731</v>
      </c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x14ac:dyDescent="0.2">
      <c r="A5" s="1">
        <v>2</v>
      </c>
      <c r="B5" s="5" t="s">
        <v>63</v>
      </c>
      <c r="C5" s="6" t="s">
        <v>389</v>
      </c>
      <c r="D5" s="6">
        <v>2637</v>
      </c>
      <c r="E5" s="6" t="s">
        <v>225</v>
      </c>
      <c r="F5" s="6">
        <v>281.66000000000003</v>
      </c>
      <c r="G5" s="6">
        <v>60</v>
      </c>
      <c r="H5" s="11">
        <v>30</v>
      </c>
      <c r="I5" s="23">
        <v>44134</v>
      </c>
      <c r="J5" s="13" t="s">
        <v>723</v>
      </c>
      <c r="K5" s="13" t="s">
        <v>862</v>
      </c>
      <c r="L5" s="13" t="s">
        <v>863</v>
      </c>
      <c r="N5" s="32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x14ac:dyDescent="0.2">
      <c r="A6" s="1">
        <v>3</v>
      </c>
      <c r="B6" s="7" t="s">
        <v>73</v>
      </c>
      <c r="C6" s="8" t="s">
        <v>390</v>
      </c>
      <c r="D6" s="8">
        <v>5053</v>
      </c>
      <c r="E6" s="8" t="s">
        <v>225</v>
      </c>
      <c r="F6" s="8">
        <v>281.66000000000003</v>
      </c>
      <c r="G6" s="8">
        <v>57</v>
      </c>
      <c r="H6" s="12">
        <v>21</v>
      </c>
      <c r="I6" s="13">
        <v>44134</v>
      </c>
      <c r="J6" s="13" t="s">
        <v>723</v>
      </c>
      <c r="K6" s="13" t="s">
        <v>862</v>
      </c>
      <c r="L6" s="13" t="s">
        <v>863</v>
      </c>
      <c r="N6" s="32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">
      <c r="A7" s="1">
        <v>4</v>
      </c>
      <c r="B7" s="5" t="s">
        <v>29</v>
      </c>
      <c r="C7" s="6" t="s">
        <v>391</v>
      </c>
      <c r="D7" s="6">
        <v>2377</v>
      </c>
      <c r="E7" s="6" t="s">
        <v>212</v>
      </c>
      <c r="F7" s="6">
        <v>277.70999999999998</v>
      </c>
      <c r="G7" s="6">
        <v>62</v>
      </c>
      <c r="H7" s="11">
        <v>28</v>
      </c>
      <c r="I7" s="23">
        <v>44134</v>
      </c>
      <c r="J7" s="13" t="s">
        <v>722</v>
      </c>
      <c r="K7" s="13" t="s">
        <v>872</v>
      </c>
      <c r="L7" s="13" t="s">
        <v>863</v>
      </c>
      <c r="N7" s="28" t="s">
        <v>730</v>
      </c>
      <c r="O7" s="28" t="s">
        <v>729</v>
      </c>
      <c r="P7" s="28" t="s">
        <v>728</v>
      </c>
      <c r="Q7" s="28" t="s">
        <v>727</v>
      </c>
      <c r="R7" s="28" t="s">
        <v>726</v>
      </c>
      <c r="S7" s="28" t="s">
        <v>725</v>
      </c>
      <c r="T7" s="28" t="s">
        <v>724</v>
      </c>
      <c r="U7" s="28" t="s">
        <v>723</v>
      </c>
      <c r="V7" s="28" t="s">
        <v>722</v>
      </c>
      <c r="W7" s="28" t="s">
        <v>721</v>
      </c>
      <c r="X7" s="26" t="s">
        <v>709</v>
      </c>
    </row>
    <row r="8" spans="1:24" x14ac:dyDescent="0.2">
      <c r="A8" s="1">
        <v>5</v>
      </c>
      <c r="B8" s="7" t="s">
        <v>82</v>
      </c>
      <c r="C8" s="8" t="s">
        <v>394</v>
      </c>
      <c r="D8" s="8">
        <v>2081</v>
      </c>
      <c r="E8" s="8" t="s">
        <v>224</v>
      </c>
      <c r="F8" s="8">
        <v>281.66000000000003</v>
      </c>
      <c r="G8" s="8">
        <v>62</v>
      </c>
      <c r="H8" s="12">
        <v>30</v>
      </c>
      <c r="I8" s="13">
        <v>44134</v>
      </c>
      <c r="J8" s="13" t="s">
        <v>722</v>
      </c>
      <c r="K8" s="13" t="s">
        <v>862</v>
      </c>
      <c r="L8" s="13" t="s">
        <v>863</v>
      </c>
      <c r="N8" s="30">
        <v>1</v>
      </c>
      <c r="O8" s="30">
        <v>2</v>
      </c>
      <c r="P8" s="30">
        <v>3</v>
      </c>
      <c r="Q8" s="30">
        <v>4</v>
      </c>
      <c r="R8" s="30">
        <v>5</v>
      </c>
      <c r="S8" s="30">
        <v>6</v>
      </c>
      <c r="T8" s="30">
        <v>7</v>
      </c>
      <c r="U8" s="30">
        <v>8</v>
      </c>
      <c r="V8" s="30">
        <v>9</v>
      </c>
      <c r="W8" s="30">
        <v>10</v>
      </c>
      <c r="X8" s="30">
        <v>11</v>
      </c>
    </row>
    <row r="9" spans="1:24" x14ac:dyDescent="0.2">
      <c r="A9" s="1">
        <v>6</v>
      </c>
      <c r="B9" s="5" t="s">
        <v>53</v>
      </c>
      <c r="C9" s="6" t="s">
        <v>395</v>
      </c>
      <c r="D9" s="6">
        <v>3135</v>
      </c>
      <c r="E9" s="6" t="s">
        <v>224</v>
      </c>
      <c r="F9" s="6">
        <v>281.66000000000003</v>
      </c>
      <c r="G9" s="6">
        <v>60</v>
      </c>
      <c r="H9" s="11">
        <v>25</v>
      </c>
      <c r="I9" s="23">
        <v>44134</v>
      </c>
      <c r="J9" s="13" t="s">
        <v>722</v>
      </c>
      <c r="K9" s="13" t="s">
        <v>862</v>
      </c>
      <c r="L9" s="13" t="s">
        <v>863</v>
      </c>
      <c r="N9" s="28" t="s">
        <v>720</v>
      </c>
      <c r="O9" s="29"/>
      <c r="P9" s="29">
        <f>COUNTIFS($J:$J,"SFO",$K:$K,"787",$L:$L,"CA")</f>
        <v>11</v>
      </c>
      <c r="Q9" s="29">
        <f>COUNTIFS($J:$J,"LAX",$K:$K,"787",$L:$L,"CA")</f>
        <v>1</v>
      </c>
      <c r="R9" s="29">
        <f>COUNTIFS($J:$J,"DEN",$K:$K,"787",$L:$L,"CA")</f>
        <v>4</v>
      </c>
      <c r="S9" s="29">
        <f>COUNTIFS($J:$J,"IAH",$K:$K,"787",$L:$L,"CA")</f>
        <v>1</v>
      </c>
      <c r="T9" s="29">
        <f>COUNTIFS($J:$J,"ORD",$K:$K,"787",$L:$L,"CA")</f>
        <v>4</v>
      </c>
      <c r="U9" s="29"/>
      <c r="V9" s="29">
        <f>COUNTIFS($J:$J,"DCA",$K:$K,"787",$L:$L,"CA")</f>
        <v>3</v>
      </c>
      <c r="W9" s="29">
        <f>COUNTIFS($J:$J,"EWR",$K:$K,"787",$L:$L,"CA")</f>
        <v>2</v>
      </c>
      <c r="X9" s="26">
        <f t="shared" ref="X9:X18" si="0">SUM(O9:W9)</f>
        <v>26</v>
      </c>
    </row>
    <row r="10" spans="1:24" x14ac:dyDescent="0.2">
      <c r="A10" s="1">
        <v>7</v>
      </c>
      <c r="B10" s="7" t="s">
        <v>74</v>
      </c>
      <c r="C10" s="8" t="s">
        <v>396</v>
      </c>
      <c r="D10" s="8">
        <v>3709</v>
      </c>
      <c r="E10" s="8" t="s">
        <v>224</v>
      </c>
      <c r="F10" s="8">
        <v>281.66000000000003</v>
      </c>
      <c r="G10" s="8">
        <v>56</v>
      </c>
      <c r="H10" s="12">
        <v>22</v>
      </c>
      <c r="I10" s="13">
        <v>44134</v>
      </c>
      <c r="J10" s="13" t="s">
        <v>722</v>
      </c>
      <c r="K10" s="13" t="s">
        <v>862</v>
      </c>
      <c r="L10" s="13" t="s">
        <v>863</v>
      </c>
      <c r="N10" s="28" t="s">
        <v>719</v>
      </c>
      <c r="O10" s="27"/>
      <c r="P10" s="27">
        <f>COUNTIFS($J:$J,"SFO",$K:$K,"787",$L:$L,"FO")</f>
        <v>5</v>
      </c>
      <c r="Q10" s="27">
        <f>COUNTIFS($J:$J,"LAX",$K:$K,"787",$L:$L,"FO")</f>
        <v>3</v>
      </c>
      <c r="R10" s="27">
        <f>COUNTIFS($J:$J,"DEN",$K:$K,"787",$L:$L,"FO")</f>
        <v>4</v>
      </c>
      <c r="S10" s="27">
        <f>COUNTIFS($J:$J,"IAH",$K:$K,"787",$L:$L,"FO")</f>
        <v>0</v>
      </c>
      <c r="T10" s="27">
        <f>COUNTIFS($J:$J,"ORD",$K:$K,"787",$L:$L,"FO")</f>
        <v>4</v>
      </c>
      <c r="U10" s="27"/>
      <c r="V10" s="27">
        <f>COUNTIFS($J:$J,"DCA",$K:$K,"787",$L:$L,"FO")</f>
        <v>1</v>
      </c>
      <c r="W10" s="27">
        <f>COUNTIFS($J:$J,"EWR",$K:$K,"787",$L:$L,"FO")</f>
        <v>1</v>
      </c>
      <c r="X10" s="26">
        <f t="shared" si="0"/>
        <v>18</v>
      </c>
    </row>
    <row r="11" spans="1:24" x14ac:dyDescent="0.2">
      <c r="A11" s="1">
        <v>8</v>
      </c>
      <c r="B11" s="5" t="s">
        <v>718</v>
      </c>
      <c r="C11" s="6" t="s">
        <v>864</v>
      </c>
      <c r="D11" s="6">
        <v>5587</v>
      </c>
      <c r="E11" s="6" t="s">
        <v>224</v>
      </c>
      <c r="F11" s="6">
        <v>281.66000000000003</v>
      </c>
      <c r="G11" s="6">
        <v>52</v>
      </c>
      <c r="H11" s="11">
        <v>24</v>
      </c>
      <c r="I11" s="23">
        <v>44134</v>
      </c>
      <c r="J11" s="13" t="s">
        <v>722</v>
      </c>
      <c r="K11" s="13" t="s">
        <v>862</v>
      </c>
      <c r="L11" s="13" t="s">
        <v>863</v>
      </c>
      <c r="N11" s="28" t="s">
        <v>717</v>
      </c>
      <c r="O11" s="29"/>
      <c r="P11" s="29">
        <f>COUNTIFS($J:$J,"SFO",$K:$K,"777",$L:$L,"CA")</f>
        <v>9</v>
      </c>
      <c r="Q11" s="29"/>
      <c r="R11" s="29"/>
      <c r="S11" s="29">
        <f>COUNTIFS($J:$J,"IAH",$K:$K,"777",$L:$L,"CA")</f>
        <v>1</v>
      </c>
      <c r="T11" s="29">
        <f>COUNTIFS($J:$J,"ORD",$K:$K,"777",$L:$L,"CA")</f>
        <v>2</v>
      </c>
      <c r="U11" s="29"/>
      <c r="V11" s="29">
        <f>COUNTIFS($J:$J,"DCA",$K:$K,"777",$L:$L,"CA")</f>
        <v>0</v>
      </c>
      <c r="W11" s="29">
        <f>COUNTIFS($J:$J,"EWR",$K:$K,"777",$L:$L,"CA")</f>
        <v>10</v>
      </c>
      <c r="X11" s="26">
        <f t="shared" si="0"/>
        <v>22</v>
      </c>
    </row>
    <row r="12" spans="1:24" x14ac:dyDescent="0.2">
      <c r="A12" s="1">
        <v>9</v>
      </c>
      <c r="B12" s="7" t="s">
        <v>59</v>
      </c>
      <c r="C12" s="8" t="s">
        <v>397</v>
      </c>
      <c r="D12" s="8">
        <v>7185</v>
      </c>
      <c r="E12" s="8" t="s">
        <v>224</v>
      </c>
      <c r="F12" s="8">
        <v>281.66000000000003</v>
      </c>
      <c r="G12" s="8">
        <v>58</v>
      </c>
      <c r="H12" s="12">
        <v>21</v>
      </c>
      <c r="I12" s="13">
        <v>44134</v>
      </c>
      <c r="J12" s="13" t="s">
        <v>722</v>
      </c>
      <c r="K12" s="13" t="s">
        <v>862</v>
      </c>
      <c r="L12" s="13" t="s">
        <v>863</v>
      </c>
      <c r="N12" s="28" t="s">
        <v>716</v>
      </c>
      <c r="O12" s="27"/>
      <c r="P12" s="27">
        <f>COUNTIFS($J:$J,"SFO",$K:$K,"777",$L:$L,"FO")</f>
        <v>8</v>
      </c>
      <c r="Q12" s="27"/>
      <c r="R12" s="27"/>
      <c r="S12" s="27">
        <f>COUNTIFS($J:$J,"IAH",$K:$K,"777",$L:$L,"FO")</f>
        <v>3</v>
      </c>
      <c r="T12" s="27">
        <f>COUNTIFS($J:$J,"ORD",$K:$K,"777",$L:$L,"FO")</f>
        <v>2</v>
      </c>
      <c r="U12" s="27"/>
      <c r="V12" s="27">
        <f>COUNTIFS($J:$J,"DCA",$K:$K,"777",$L:$L,"FO")</f>
        <v>3</v>
      </c>
      <c r="W12" s="27">
        <f>COUNTIFS($J:$J,"EWR",$K:$K,"777",$L:$L,"FO")</f>
        <v>10</v>
      </c>
      <c r="X12" s="26">
        <f t="shared" si="0"/>
        <v>26</v>
      </c>
    </row>
    <row r="13" spans="1:24" x14ac:dyDescent="0.2">
      <c r="A13" s="1">
        <v>10</v>
      </c>
      <c r="B13" s="5" t="s">
        <v>107</v>
      </c>
      <c r="C13" s="6" t="s">
        <v>402</v>
      </c>
      <c r="D13" s="6">
        <v>3244</v>
      </c>
      <c r="E13" s="6" t="s">
        <v>237</v>
      </c>
      <c r="F13" s="6">
        <v>291.10000000000002</v>
      </c>
      <c r="G13" s="6">
        <v>56</v>
      </c>
      <c r="H13" s="11">
        <v>25</v>
      </c>
      <c r="I13" s="23">
        <v>44134</v>
      </c>
      <c r="J13" s="13" t="s">
        <v>722</v>
      </c>
      <c r="K13" s="13" t="s">
        <v>874</v>
      </c>
      <c r="L13" s="13" t="s">
        <v>863</v>
      </c>
      <c r="N13" s="28" t="s">
        <v>715</v>
      </c>
      <c r="O13" s="29"/>
      <c r="P13" s="29">
        <f>COUNTIFS($J:$J,"SFO",$K:$K,"756",$L:$L,"CA")</f>
        <v>1</v>
      </c>
      <c r="Q13" s="29">
        <f>COUNTIFS($J:$J,"LAX",$K:$K,"756",$L:$L,"CA")</f>
        <v>4</v>
      </c>
      <c r="R13" s="29">
        <f>COUNTIFS($J:$J,"DEN",$K:$K,"756",$L:$L,"CA")</f>
        <v>0</v>
      </c>
      <c r="S13" s="29">
        <f>COUNTIFS($J:$J,"IAH",$K:$K,"756",$L:$L,"CA")</f>
        <v>1</v>
      </c>
      <c r="T13" s="29">
        <f>COUNTIFS($J:$J,"ORD",$K:$K,"756",$L:$L,"CA")</f>
        <v>7</v>
      </c>
      <c r="U13" s="29"/>
      <c r="V13" s="29">
        <f>COUNTIFS($J:$J,"DCA",$K:$K,"756",$L:$L,"CA")</f>
        <v>1</v>
      </c>
      <c r="W13" s="29">
        <f>COUNTIFS($J:$J,"EWR",$K:$K,"756",$L:$L,"CA")</f>
        <v>5</v>
      </c>
      <c r="X13" s="26">
        <f t="shared" si="0"/>
        <v>19</v>
      </c>
    </row>
    <row r="14" spans="1:24" x14ac:dyDescent="0.2">
      <c r="A14" s="1">
        <v>11</v>
      </c>
      <c r="B14" s="7" t="s">
        <v>108</v>
      </c>
      <c r="C14" s="8" t="s">
        <v>405</v>
      </c>
      <c r="D14" s="8">
        <v>5166</v>
      </c>
      <c r="E14" s="8" t="s">
        <v>238</v>
      </c>
      <c r="F14" s="8">
        <v>240.34</v>
      </c>
      <c r="G14" s="8">
        <v>60</v>
      </c>
      <c r="H14" s="12">
        <v>23</v>
      </c>
      <c r="I14" s="13">
        <v>44134</v>
      </c>
      <c r="J14" s="13" t="s">
        <v>722</v>
      </c>
      <c r="K14" s="13" t="s">
        <v>874</v>
      </c>
      <c r="L14" s="13" t="s">
        <v>873</v>
      </c>
      <c r="N14" s="28" t="s">
        <v>714</v>
      </c>
      <c r="O14" s="27"/>
      <c r="P14" s="27">
        <f>COUNTIFS($J:$J,"SFO",$K:$K,"756",$L:$L,"FO")</f>
        <v>0</v>
      </c>
      <c r="Q14" s="27">
        <f>COUNTIFS($J:$J,"LAX",$K:$K,"756",$L:$L,"FO")</f>
        <v>1</v>
      </c>
      <c r="R14" s="27">
        <f>COUNTIFS($J:$J,"DEN",$K:$K,"756",$L:$L,"FO")</f>
        <v>1</v>
      </c>
      <c r="S14" s="27">
        <f>COUNTIFS($J:$J,"IAH",$K:$K,"756",$L:$L,"FO")</f>
        <v>0</v>
      </c>
      <c r="T14" s="27">
        <f>COUNTIFS($J:$J,"ORD",$K:$K,"756",$L:$L,"FO")</f>
        <v>1</v>
      </c>
      <c r="U14" s="27"/>
      <c r="V14" s="27">
        <f>COUNTIFS($J:$J,"DCA",$K:$K,"756",$L:$L,"FO")</f>
        <v>2</v>
      </c>
      <c r="W14" s="27">
        <f>COUNTIFS($J:$J,"EWR",$K:$K,"756",$L:$L,"FO")</f>
        <v>5</v>
      </c>
      <c r="X14" s="26">
        <f t="shared" si="0"/>
        <v>10</v>
      </c>
    </row>
    <row r="15" spans="1:24" x14ac:dyDescent="0.2">
      <c r="A15" s="1">
        <v>12</v>
      </c>
      <c r="B15" s="5" t="s">
        <v>115</v>
      </c>
      <c r="C15" s="6" t="s">
        <v>406</v>
      </c>
      <c r="D15" s="6">
        <v>8237</v>
      </c>
      <c r="E15" s="6" t="s">
        <v>238</v>
      </c>
      <c r="F15" s="6">
        <v>198.82</v>
      </c>
      <c r="G15" s="6">
        <v>61</v>
      </c>
      <c r="H15" s="11">
        <v>20</v>
      </c>
      <c r="I15" s="23">
        <v>44134</v>
      </c>
      <c r="J15" s="13" t="s">
        <v>722</v>
      </c>
      <c r="K15" s="13" t="s">
        <v>874</v>
      </c>
      <c r="L15" s="13" t="s">
        <v>873</v>
      </c>
      <c r="N15" s="28" t="s">
        <v>713</v>
      </c>
      <c r="O15" s="29">
        <f>COUNTIFS($J:$J,"GUM",$K:$K,"737",$L:$L,"CA")</f>
        <v>2</v>
      </c>
      <c r="P15" s="29">
        <f>COUNTIFS($J:$J,"SFO",$K:$K,"737",$L:$L,"CA")</f>
        <v>5</v>
      </c>
      <c r="Q15" s="29">
        <f>COUNTIFS($J:$J,"LAX",$K:$K,"737",$L:$L,"CA")</f>
        <v>5</v>
      </c>
      <c r="R15" s="29">
        <f>COUNTIFS($J:$J,"DEN",$K:$K,"737",$L:$L,"CA")</f>
        <v>7</v>
      </c>
      <c r="S15" s="29">
        <f>COUNTIFS($J:$J,"IAH",$K:$K,"737",$L:$L,"CA")</f>
        <v>11</v>
      </c>
      <c r="T15" s="29">
        <f>COUNTIFS($J:$J,"ORD",$K:$K,"737",$L:$L,"CA")</f>
        <v>6</v>
      </c>
      <c r="U15" s="29">
        <f>COUNTIFS($J:$J,"CLE",$K:$K,"737",$L:$L,"CA")</f>
        <v>3</v>
      </c>
      <c r="V15" s="29">
        <f>COUNTIFS($J:$J,"DCA",$K:$K,"737",$L:$L,"CA")</f>
        <v>5</v>
      </c>
      <c r="W15" s="29">
        <f>COUNTIFS($J:$J,"EWR",$K:$K,"737",$L:$L,"CA")</f>
        <v>3</v>
      </c>
      <c r="X15" s="26">
        <f t="shared" si="0"/>
        <v>47</v>
      </c>
    </row>
    <row r="16" spans="1:24" x14ac:dyDescent="0.2">
      <c r="A16" s="1">
        <v>13</v>
      </c>
      <c r="B16" s="7" t="s">
        <v>156</v>
      </c>
      <c r="C16" s="8" t="s">
        <v>409</v>
      </c>
      <c r="D16" s="8">
        <v>1518</v>
      </c>
      <c r="E16" s="8" t="s">
        <v>251</v>
      </c>
      <c r="F16" s="8">
        <v>240.34</v>
      </c>
      <c r="G16" s="8">
        <v>62</v>
      </c>
      <c r="H16" s="12">
        <v>31</v>
      </c>
      <c r="I16" s="13">
        <v>44134</v>
      </c>
      <c r="J16" s="13" t="s">
        <v>722</v>
      </c>
      <c r="K16" s="13" t="s">
        <v>875</v>
      </c>
      <c r="L16" s="13" t="s">
        <v>873</v>
      </c>
      <c r="N16" s="28" t="s">
        <v>712</v>
      </c>
      <c r="O16" s="27">
        <f>COUNTIFS($J:$J,"GUM",$K:$K,"737",$L:$L,"FO")</f>
        <v>0</v>
      </c>
      <c r="P16" s="27">
        <f>COUNTIFS($J:$J,"SFO",$K:$K,"737",$L:$L,"FO")</f>
        <v>0</v>
      </c>
      <c r="Q16" s="27">
        <f>COUNTIFS($J:$J,"LAX",$K:$K,"737",$L:$L,"FO")</f>
        <v>3</v>
      </c>
      <c r="R16" s="27">
        <f>COUNTIFS($J:$J,"DEN",$K:$K,"737",$L:$L,"FO")</f>
        <v>3</v>
      </c>
      <c r="S16" s="27">
        <f>COUNTIFS($J:$J,"IAH",$K:$K,"737",$L:$L,"FO")</f>
        <v>2</v>
      </c>
      <c r="T16" s="27">
        <f>COUNTIFS($J:$J,"ORD",$K:$K,"737",$L:$L,"FO")</f>
        <v>1</v>
      </c>
      <c r="U16" s="27">
        <f>COUNTIFS($J:$J,"CLE",$K:$K,"737",$L:$L,"FO")</f>
        <v>0</v>
      </c>
      <c r="V16" s="27">
        <f>COUNTIFS($J:$J,"DCA",$K:$K,"737",$L:$L,"FO")</f>
        <v>0</v>
      </c>
      <c r="W16" s="27">
        <f>COUNTIFS($J:$J,"EWR",$K:$K,"737",$L:$L,"FO")</f>
        <v>1</v>
      </c>
      <c r="X16" s="26">
        <f t="shared" si="0"/>
        <v>10</v>
      </c>
    </row>
    <row r="17" spans="1:24" x14ac:dyDescent="0.2">
      <c r="A17" s="1">
        <v>14</v>
      </c>
      <c r="B17" s="5" t="s">
        <v>161</v>
      </c>
      <c r="C17" s="6" t="s">
        <v>410</v>
      </c>
      <c r="D17" s="6">
        <v>2393</v>
      </c>
      <c r="E17" s="6" t="s">
        <v>251</v>
      </c>
      <c r="F17" s="6">
        <v>240.34</v>
      </c>
      <c r="G17" s="6">
        <v>59</v>
      </c>
      <c r="H17" s="11">
        <v>28</v>
      </c>
      <c r="I17" s="23">
        <v>44134</v>
      </c>
      <c r="J17" s="13" t="s">
        <v>722</v>
      </c>
      <c r="K17" s="13" t="s">
        <v>875</v>
      </c>
      <c r="L17" s="13" t="s">
        <v>873</v>
      </c>
      <c r="N17" s="28" t="s">
        <v>711</v>
      </c>
      <c r="O17" s="29"/>
      <c r="P17" s="29">
        <f>COUNTIFS($J:$J,"SFO",$K:$K,"320",$L:$L,"CA")</f>
        <v>6</v>
      </c>
      <c r="Q17" s="29">
        <f>COUNTIFS($J:$J,"LAX",$K:$K,"320",$L:$L,"CA")</f>
        <v>2</v>
      </c>
      <c r="R17" s="29">
        <f>COUNTIFS($J:$J,"DEN",$K:$K,"320",$L:$L,"CA")</f>
        <v>4</v>
      </c>
      <c r="S17" s="29">
        <f>COUNTIFS($J:$J,"IAH",$K:$K,"320",$L:$L,"CA")</f>
        <v>4</v>
      </c>
      <c r="T17" s="29">
        <f>COUNTIFS($J:$J,"ORD",$K:$K,"320",$L:$L,"CA")</f>
        <v>9</v>
      </c>
      <c r="U17" s="29"/>
      <c r="V17" s="29">
        <f>COUNTIFS($J:$J,"DCA",$K:$K,"320",$L:$L,"CA")</f>
        <v>1</v>
      </c>
      <c r="W17" s="29">
        <f>COUNTIFS($J:$J,"EWR",$K:$K,"320",$L:$L,"CA")</f>
        <v>2</v>
      </c>
      <c r="X17" s="26">
        <f t="shared" si="0"/>
        <v>28</v>
      </c>
    </row>
    <row r="18" spans="1:24" ht="13.5" thickBot="1" x14ac:dyDescent="0.25">
      <c r="A18" s="1">
        <v>15</v>
      </c>
      <c r="B18" s="7" t="s">
        <v>160</v>
      </c>
      <c r="C18" s="8" t="s">
        <v>411</v>
      </c>
      <c r="D18" s="8">
        <v>2468</v>
      </c>
      <c r="E18" s="8" t="s">
        <v>251</v>
      </c>
      <c r="F18" s="8">
        <v>240.34</v>
      </c>
      <c r="G18" s="8">
        <v>63</v>
      </c>
      <c r="H18" s="12">
        <v>27</v>
      </c>
      <c r="I18" s="13">
        <v>44134</v>
      </c>
      <c r="J18" s="13" t="s">
        <v>722</v>
      </c>
      <c r="K18" s="13" t="s">
        <v>875</v>
      </c>
      <c r="L18" s="13" t="s">
        <v>873</v>
      </c>
      <c r="N18" s="28" t="s">
        <v>710</v>
      </c>
      <c r="O18" s="27"/>
      <c r="P18" s="27">
        <f>COUNTIFS($J:$J,"SFO",$K:$K,"320",$L:$L,"FO")</f>
        <v>1</v>
      </c>
      <c r="Q18" s="27">
        <f>COUNTIFS($J:$J,"LAX",$K:$K,"320",$L:$L,"FO")</f>
        <v>2</v>
      </c>
      <c r="R18" s="27">
        <f>COUNTIFS($J:$J,"DEN",$K:$K,"320",$L:$L,"FO")</f>
        <v>2</v>
      </c>
      <c r="S18" s="27">
        <f>COUNTIFS($J:$J,"IAH",$K:$K,"320",$L:$L,"FO")</f>
        <v>2</v>
      </c>
      <c r="T18" s="27">
        <f>COUNTIFS($J:$J,"ORD",$K:$K,"320",$L:$L,"FO")</f>
        <v>1</v>
      </c>
      <c r="U18" s="27"/>
      <c r="V18" s="27">
        <f>COUNTIFS($J:$J,"DCA",$K:$K,"320",$L:$L,"FO")</f>
        <v>0</v>
      </c>
      <c r="W18" s="27">
        <f>COUNTIFS($J:$J,"EWR",$K:$K,"320",$L:$L,"FO")</f>
        <v>0</v>
      </c>
      <c r="X18" s="26">
        <f t="shared" si="0"/>
        <v>8</v>
      </c>
    </row>
    <row r="19" spans="1:24" ht="13.5" thickBot="1" x14ac:dyDescent="0.25">
      <c r="A19" s="1">
        <v>16</v>
      </c>
      <c r="B19" s="5" t="s">
        <v>176</v>
      </c>
      <c r="C19" s="6" t="s">
        <v>413</v>
      </c>
      <c r="D19" s="6">
        <v>1258</v>
      </c>
      <c r="E19" s="6" t="s">
        <v>252</v>
      </c>
      <c r="F19" s="6">
        <v>351.87</v>
      </c>
      <c r="G19" s="6">
        <v>62</v>
      </c>
      <c r="H19" s="11">
        <v>33</v>
      </c>
      <c r="I19" s="23">
        <v>44287</v>
      </c>
      <c r="J19" s="13" t="s">
        <v>722</v>
      </c>
      <c r="K19" s="13" t="s">
        <v>876</v>
      </c>
      <c r="L19" s="13" t="s">
        <v>863</v>
      </c>
      <c r="N19" s="26" t="s">
        <v>709</v>
      </c>
      <c r="O19" s="26">
        <f t="shared" ref="O19:X19" si="1">SUM(O9:O18)</f>
        <v>2</v>
      </c>
      <c r="P19" s="26">
        <f t="shared" si="1"/>
        <v>46</v>
      </c>
      <c r="Q19" s="26">
        <f t="shared" si="1"/>
        <v>21</v>
      </c>
      <c r="R19" s="26">
        <f t="shared" si="1"/>
        <v>25</v>
      </c>
      <c r="S19" s="26">
        <f t="shared" si="1"/>
        <v>25</v>
      </c>
      <c r="T19" s="26">
        <f t="shared" si="1"/>
        <v>37</v>
      </c>
      <c r="U19" s="26">
        <f t="shared" si="1"/>
        <v>3</v>
      </c>
      <c r="V19" s="26">
        <f t="shared" si="1"/>
        <v>16</v>
      </c>
      <c r="W19" s="26">
        <f t="shared" si="1"/>
        <v>39</v>
      </c>
      <c r="X19" s="25">
        <f t="shared" si="1"/>
        <v>214</v>
      </c>
    </row>
    <row r="20" spans="1:24" x14ac:dyDescent="0.2">
      <c r="A20" s="1">
        <v>17</v>
      </c>
      <c r="B20" s="7" t="s">
        <v>166</v>
      </c>
      <c r="C20" s="8" t="s">
        <v>414</v>
      </c>
      <c r="D20" s="8">
        <v>1352</v>
      </c>
      <c r="E20" s="8" t="s">
        <v>252</v>
      </c>
      <c r="F20" s="8">
        <v>351.87</v>
      </c>
      <c r="G20" s="8">
        <v>60</v>
      </c>
      <c r="H20" s="12">
        <v>33</v>
      </c>
      <c r="I20" s="13">
        <v>44287</v>
      </c>
      <c r="J20" s="13" t="s">
        <v>722</v>
      </c>
      <c r="K20" s="13" t="s">
        <v>876</v>
      </c>
      <c r="L20" s="13" t="s">
        <v>863</v>
      </c>
    </row>
    <row r="21" spans="1:24" x14ac:dyDescent="0.2">
      <c r="A21" s="1">
        <v>18</v>
      </c>
      <c r="B21" s="5" t="s">
        <v>187</v>
      </c>
      <c r="C21" s="6" t="s">
        <v>415</v>
      </c>
      <c r="D21" s="6">
        <v>2182</v>
      </c>
      <c r="E21" s="6" t="s">
        <v>252</v>
      </c>
      <c r="F21" s="6">
        <v>351.87</v>
      </c>
      <c r="G21" s="6">
        <v>58</v>
      </c>
      <c r="H21" s="11">
        <v>29</v>
      </c>
      <c r="I21" s="23">
        <v>44287</v>
      </c>
      <c r="J21" s="13" t="s">
        <v>722</v>
      </c>
      <c r="K21" s="13" t="s">
        <v>876</v>
      </c>
      <c r="L21" s="13" t="s">
        <v>863</v>
      </c>
    </row>
    <row r="22" spans="1:24" x14ac:dyDescent="0.2">
      <c r="A22" s="1">
        <v>19</v>
      </c>
      <c r="B22" s="7" t="s">
        <v>205</v>
      </c>
      <c r="C22" s="8" t="s">
        <v>416</v>
      </c>
      <c r="D22" s="8">
        <v>3898</v>
      </c>
      <c r="E22" s="8" t="s">
        <v>264</v>
      </c>
      <c r="F22" s="8">
        <v>240.34</v>
      </c>
      <c r="G22" s="8">
        <v>58</v>
      </c>
      <c r="H22" s="12">
        <v>24</v>
      </c>
      <c r="I22" s="13">
        <v>44287</v>
      </c>
      <c r="J22" s="13" t="s">
        <v>722</v>
      </c>
      <c r="K22" s="13" t="s">
        <v>876</v>
      </c>
      <c r="L22" s="13" t="s">
        <v>873</v>
      </c>
    </row>
    <row r="23" spans="1:24" x14ac:dyDescent="0.2">
      <c r="A23" s="1">
        <v>20</v>
      </c>
      <c r="B23" s="5" t="s">
        <v>7</v>
      </c>
      <c r="C23" s="6" t="s">
        <v>418</v>
      </c>
      <c r="D23" s="6">
        <v>1198</v>
      </c>
      <c r="E23" s="6" t="s">
        <v>207</v>
      </c>
      <c r="F23" s="6">
        <v>277.70999999999998</v>
      </c>
      <c r="G23" s="6">
        <v>61</v>
      </c>
      <c r="H23" s="11">
        <v>31</v>
      </c>
      <c r="I23" s="23">
        <v>44134</v>
      </c>
      <c r="J23" s="13" t="s">
        <v>726</v>
      </c>
      <c r="K23" s="13" t="s">
        <v>872</v>
      </c>
      <c r="L23" s="13" t="s">
        <v>863</v>
      </c>
    </row>
    <row r="24" spans="1:24" x14ac:dyDescent="0.2">
      <c r="A24" s="1">
        <v>21</v>
      </c>
      <c r="B24" s="7" t="s">
        <v>13</v>
      </c>
      <c r="C24" s="8" t="s">
        <v>420</v>
      </c>
      <c r="D24" s="8">
        <v>1832</v>
      </c>
      <c r="E24" s="8" t="s">
        <v>207</v>
      </c>
      <c r="F24" s="8">
        <v>277.70999999999998</v>
      </c>
      <c r="G24" s="8">
        <v>61</v>
      </c>
      <c r="H24" s="12">
        <v>30</v>
      </c>
      <c r="I24" s="13">
        <v>44134</v>
      </c>
      <c r="J24" s="13" t="s">
        <v>726</v>
      </c>
      <c r="K24" s="13" t="s">
        <v>872</v>
      </c>
      <c r="L24" s="13" t="s">
        <v>863</v>
      </c>
    </row>
    <row r="25" spans="1:24" x14ac:dyDescent="0.2">
      <c r="A25" s="1">
        <v>22</v>
      </c>
      <c r="B25" s="5" t="s">
        <v>26</v>
      </c>
      <c r="C25" s="6" t="s">
        <v>422</v>
      </c>
      <c r="D25" s="6">
        <v>2190</v>
      </c>
      <c r="E25" s="6" t="s">
        <v>207</v>
      </c>
      <c r="F25" s="6">
        <v>277.70999999999998</v>
      </c>
      <c r="G25" s="6">
        <v>59</v>
      </c>
      <c r="H25" s="11">
        <v>29</v>
      </c>
      <c r="I25" s="23">
        <v>44134</v>
      </c>
      <c r="J25" s="13" t="s">
        <v>726</v>
      </c>
      <c r="K25" s="13" t="s">
        <v>872</v>
      </c>
      <c r="L25" s="13" t="s">
        <v>863</v>
      </c>
    </row>
    <row r="26" spans="1:24" x14ac:dyDescent="0.2">
      <c r="A26" s="1">
        <v>23</v>
      </c>
      <c r="B26" s="7" t="s">
        <v>31</v>
      </c>
      <c r="C26" s="8" t="s">
        <v>428</v>
      </c>
      <c r="D26" s="8">
        <v>6559</v>
      </c>
      <c r="E26" s="8" t="s">
        <v>207</v>
      </c>
      <c r="F26" s="8">
        <v>277.70999999999998</v>
      </c>
      <c r="G26" s="8">
        <v>64</v>
      </c>
      <c r="H26" s="12">
        <v>22</v>
      </c>
      <c r="I26" s="13">
        <v>44134</v>
      </c>
      <c r="J26" s="13" t="s">
        <v>726</v>
      </c>
      <c r="K26" s="13" t="s">
        <v>872</v>
      </c>
      <c r="L26" s="13" t="s">
        <v>863</v>
      </c>
    </row>
    <row r="27" spans="1:24" x14ac:dyDescent="0.2">
      <c r="A27" s="1">
        <v>24</v>
      </c>
      <c r="B27" s="5" t="s">
        <v>34</v>
      </c>
      <c r="C27" s="6" t="s">
        <v>430</v>
      </c>
      <c r="D27" s="6">
        <v>3568</v>
      </c>
      <c r="E27" s="6" t="s">
        <v>214</v>
      </c>
      <c r="F27" s="6">
        <v>189.68</v>
      </c>
      <c r="G27" s="6">
        <v>60</v>
      </c>
      <c r="H27" s="11">
        <v>25</v>
      </c>
      <c r="I27" s="23">
        <v>44134</v>
      </c>
      <c r="J27" s="13" t="s">
        <v>726</v>
      </c>
      <c r="K27" s="13" t="s">
        <v>872</v>
      </c>
      <c r="L27" s="13" t="s">
        <v>873</v>
      </c>
    </row>
    <row r="28" spans="1:24" x14ac:dyDescent="0.2">
      <c r="A28" s="1">
        <v>25</v>
      </c>
      <c r="B28" s="7" t="s">
        <v>36</v>
      </c>
      <c r="C28" s="8" t="s">
        <v>431</v>
      </c>
      <c r="D28" s="8">
        <v>8406</v>
      </c>
      <c r="E28" s="8" t="s">
        <v>214</v>
      </c>
      <c r="F28" s="8">
        <v>277.70999999999998</v>
      </c>
      <c r="G28" s="8">
        <v>63</v>
      </c>
      <c r="H28" s="12">
        <v>20</v>
      </c>
      <c r="I28" s="13">
        <v>44134</v>
      </c>
      <c r="J28" s="13" t="s">
        <v>726</v>
      </c>
      <c r="K28" s="13" t="s">
        <v>872</v>
      </c>
      <c r="L28" s="13" t="s">
        <v>873</v>
      </c>
    </row>
    <row r="29" spans="1:24" x14ac:dyDescent="0.2">
      <c r="A29" s="1">
        <v>26</v>
      </c>
      <c r="B29" s="5" t="s">
        <v>49</v>
      </c>
      <c r="C29" s="6" t="s">
        <v>433</v>
      </c>
      <c r="D29" s="6">
        <v>1572</v>
      </c>
      <c r="E29" s="6" t="s">
        <v>221</v>
      </c>
      <c r="F29" s="6">
        <v>281.66000000000003</v>
      </c>
      <c r="G29" s="6">
        <v>64</v>
      </c>
      <c r="H29" s="11">
        <v>31</v>
      </c>
      <c r="I29" s="23">
        <v>44134</v>
      </c>
      <c r="J29" s="13" t="s">
        <v>726</v>
      </c>
      <c r="K29" s="13" t="s">
        <v>862</v>
      </c>
      <c r="L29" s="13" t="s">
        <v>863</v>
      </c>
    </row>
    <row r="30" spans="1:24" x14ac:dyDescent="0.2">
      <c r="A30" s="1">
        <v>27</v>
      </c>
      <c r="B30" s="7" t="s">
        <v>61</v>
      </c>
      <c r="C30" s="8" t="s">
        <v>434</v>
      </c>
      <c r="D30" s="8">
        <v>1781</v>
      </c>
      <c r="E30" s="8" t="s">
        <v>221</v>
      </c>
      <c r="F30" s="8">
        <v>281.66000000000003</v>
      </c>
      <c r="G30" s="8">
        <v>61</v>
      </c>
      <c r="H30" s="12">
        <v>26</v>
      </c>
      <c r="I30" s="13">
        <v>44134</v>
      </c>
      <c r="J30" s="13" t="s">
        <v>726</v>
      </c>
      <c r="K30" s="13" t="s">
        <v>862</v>
      </c>
      <c r="L30" s="13" t="s">
        <v>863</v>
      </c>
    </row>
    <row r="31" spans="1:24" x14ac:dyDescent="0.2">
      <c r="A31" s="1">
        <v>28</v>
      </c>
      <c r="B31" s="5" t="s">
        <v>62</v>
      </c>
      <c r="C31" s="6" t="s">
        <v>435</v>
      </c>
      <c r="D31" s="6">
        <v>1789</v>
      </c>
      <c r="E31" s="6" t="s">
        <v>221</v>
      </c>
      <c r="F31" s="6">
        <v>281.66000000000003</v>
      </c>
      <c r="G31" s="6">
        <v>61</v>
      </c>
      <c r="H31" s="11">
        <v>30</v>
      </c>
      <c r="I31" s="23">
        <v>44134</v>
      </c>
      <c r="J31" s="13" t="s">
        <v>726</v>
      </c>
      <c r="K31" s="13" t="s">
        <v>862</v>
      </c>
      <c r="L31" s="13" t="s">
        <v>863</v>
      </c>
    </row>
    <row r="32" spans="1:24" x14ac:dyDescent="0.2">
      <c r="A32" s="1">
        <v>29</v>
      </c>
      <c r="B32" s="7" t="s">
        <v>46</v>
      </c>
      <c r="C32" s="8" t="s">
        <v>436</v>
      </c>
      <c r="D32" s="8">
        <v>2431</v>
      </c>
      <c r="E32" s="8" t="s">
        <v>221</v>
      </c>
      <c r="F32" s="8">
        <v>281.66000000000003</v>
      </c>
      <c r="G32" s="8">
        <v>62</v>
      </c>
      <c r="H32" s="12">
        <v>27</v>
      </c>
      <c r="I32" s="13">
        <v>44134</v>
      </c>
      <c r="J32" s="13" t="s">
        <v>726</v>
      </c>
      <c r="K32" s="13" t="s">
        <v>862</v>
      </c>
      <c r="L32" s="13" t="s">
        <v>863</v>
      </c>
    </row>
    <row r="33" spans="1:12" x14ac:dyDescent="0.2">
      <c r="A33" s="1">
        <v>30</v>
      </c>
      <c r="B33" s="5" t="s">
        <v>45</v>
      </c>
      <c r="C33" s="6" t="s">
        <v>437</v>
      </c>
      <c r="D33" s="6">
        <v>2715</v>
      </c>
      <c r="E33" s="6" t="s">
        <v>221</v>
      </c>
      <c r="F33" s="6">
        <v>281.66000000000003</v>
      </c>
      <c r="G33" s="6">
        <v>61</v>
      </c>
      <c r="H33" s="11">
        <v>26</v>
      </c>
      <c r="I33" s="23">
        <v>44134</v>
      </c>
      <c r="J33" s="13" t="s">
        <v>726</v>
      </c>
      <c r="K33" s="13" t="s">
        <v>862</v>
      </c>
      <c r="L33" s="13" t="s">
        <v>863</v>
      </c>
    </row>
    <row r="34" spans="1:12" x14ac:dyDescent="0.2">
      <c r="A34" s="1">
        <v>31</v>
      </c>
      <c r="B34" s="7" t="s">
        <v>57</v>
      </c>
      <c r="C34" s="8" t="s">
        <v>438</v>
      </c>
      <c r="D34" s="8">
        <v>4946</v>
      </c>
      <c r="E34" s="8" t="s">
        <v>221</v>
      </c>
      <c r="F34" s="8">
        <v>281.66000000000003</v>
      </c>
      <c r="G34" s="8">
        <v>60</v>
      </c>
      <c r="H34" s="12">
        <v>23</v>
      </c>
      <c r="I34" s="13">
        <v>44134</v>
      </c>
      <c r="J34" s="13" t="s">
        <v>726</v>
      </c>
      <c r="K34" s="13" t="s">
        <v>862</v>
      </c>
      <c r="L34" s="13" t="s">
        <v>863</v>
      </c>
    </row>
    <row r="35" spans="1:12" x14ac:dyDescent="0.2">
      <c r="A35" s="1">
        <v>32</v>
      </c>
      <c r="B35" s="5" t="s">
        <v>66</v>
      </c>
      <c r="C35" s="6" t="s">
        <v>439</v>
      </c>
      <c r="D35" s="6">
        <v>7339</v>
      </c>
      <c r="E35" s="6" t="s">
        <v>221</v>
      </c>
      <c r="F35" s="6">
        <v>281.66000000000003</v>
      </c>
      <c r="G35" s="6">
        <v>57</v>
      </c>
      <c r="H35" s="11">
        <v>21</v>
      </c>
      <c r="I35" s="23">
        <v>44134</v>
      </c>
      <c r="J35" s="13" t="s">
        <v>726</v>
      </c>
      <c r="K35" s="13" t="s">
        <v>862</v>
      </c>
      <c r="L35" s="13" t="s">
        <v>863</v>
      </c>
    </row>
    <row r="36" spans="1:12" x14ac:dyDescent="0.2">
      <c r="A36" s="1">
        <v>33</v>
      </c>
      <c r="B36" s="7" t="s">
        <v>85</v>
      </c>
      <c r="C36" s="8" t="s">
        <v>440</v>
      </c>
      <c r="D36" s="8">
        <v>7843</v>
      </c>
      <c r="E36" s="8" t="s">
        <v>229</v>
      </c>
      <c r="F36" s="8">
        <v>192.38</v>
      </c>
      <c r="G36" s="8">
        <v>60</v>
      </c>
      <c r="H36" s="12">
        <v>20</v>
      </c>
      <c r="I36" s="13">
        <v>44134</v>
      </c>
      <c r="J36" s="13" t="s">
        <v>726</v>
      </c>
      <c r="K36" s="13" t="s">
        <v>862</v>
      </c>
      <c r="L36" s="13" t="s">
        <v>873</v>
      </c>
    </row>
    <row r="37" spans="1:12" x14ac:dyDescent="0.2">
      <c r="A37" s="1">
        <v>34</v>
      </c>
      <c r="B37" s="5" t="s">
        <v>87</v>
      </c>
      <c r="C37" s="6" t="s">
        <v>442</v>
      </c>
      <c r="D37" s="6">
        <v>8428</v>
      </c>
      <c r="E37" s="6" t="s">
        <v>229</v>
      </c>
      <c r="F37" s="6">
        <v>232.89</v>
      </c>
      <c r="G37" s="6">
        <v>62</v>
      </c>
      <c r="H37" s="11">
        <v>20</v>
      </c>
      <c r="I37" s="23">
        <v>44134</v>
      </c>
      <c r="J37" s="13" t="s">
        <v>726</v>
      </c>
      <c r="K37" s="13" t="s">
        <v>862</v>
      </c>
      <c r="L37" s="13" t="s">
        <v>873</v>
      </c>
    </row>
    <row r="38" spans="1:12" x14ac:dyDescent="0.2">
      <c r="A38" s="1">
        <v>35</v>
      </c>
      <c r="B38" s="7" t="s">
        <v>89</v>
      </c>
      <c r="C38" s="8" t="s">
        <v>443</v>
      </c>
      <c r="D38" s="8">
        <v>9140</v>
      </c>
      <c r="E38" s="8" t="s">
        <v>229</v>
      </c>
      <c r="F38" s="8">
        <v>192.38</v>
      </c>
      <c r="G38" s="8">
        <v>56</v>
      </c>
      <c r="H38" s="12">
        <v>12</v>
      </c>
      <c r="I38" s="13">
        <v>44134</v>
      </c>
      <c r="J38" s="13" t="s">
        <v>726</v>
      </c>
      <c r="K38" s="13" t="s">
        <v>862</v>
      </c>
      <c r="L38" s="13" t="s">
        <v>873</v>
      </c>
    </row>
    <row r="39" spans="1:12" x14ac:dyDescent="0.2">
      <c r="A39" s="1">
        <v>36</v>
      </c>
      <c r="B39" s="5" t="s">
        <v>113</v>
      </c>
      <c r="C39" s="6" t="s">
        <v>444</v>
      </c>
      <c r="D39" s="6">
        <v>3935</v>
      </c>
      <c r="E39" s="6" t="s">
        <v>241</v>
      </c>
      <c r="F39" s="6">
        <v>232.89</v>
      </c>
      <c r="G39" s="6">
        <v>61</v>
      </c>
      <c r="H39" s="11">
        <v>24</v>
      </c>
      <c r="I39" s="23">
        <v>44134</v>
      </c>
      <c r="J39" s="13" t="s">
        <v>726</v>
      </c>
      <c r="K39" s="13" t="s">
        <v>874</v>
      </c>
      <c r="L39" s="13" t="s">
        <v>873</v>
      </c>
    </row>
    <row r="40" spans="1:12" x14ac:dyDescent="0.2">
      <c r="A40" s="1">
        <v>37</v>
      </c>
      <c r="B40" s="7" t="s">
        <v>184</v>
      </c>
      <c r="C40" s="8" t="s">
        <v>445</v>
      </c>
      <c r="D40" s="8">
        <v>171</v>
      </c>
      <c r="E40" s="8" t="s">
        <v>255</v>
      </c>
      <c r="F40" s="8">
        <v>351.87</v>
      </c>
      <c r="G40" s="8">
        <v>62</v>
      </c>
      <c r="H40" s="12">
        <v>35</v>
      </c>
      <c r="I40" s="13">
        <v>44287</v>
      </c>
      <c r="J40" s="13" t="s">
        <v>726</v>
      </c>
      <c r="K40" s="13" t="s">
        <v>876</v>
      </c>
      <c r="L40" s="13" t="s">
        <v>863</v>
      </c>
    </row>
    <row r="41" spans="1:12" x14ac:dyDescent="0.2">
      <c r="A41" s="1">
        <v>38</v>
      </c>
      <c r="B41" s="5" t="s">
        <v>175</v>
      </c>
      <c r="C41" s="6" t="s">
        <v>446</v>
      </c>
      <c r="D41" s="6">
        <v>236</v>
      </c>
      <c r="E41" s="6" t="s">
        <v>255</v>
      </c>
      <c r="F41" s="6">
        <v>351.87</v>
      </c>
      <c r="G41" s="6">
        <v>62</v>
      </c>
      <c r="H41" s="11">
        <v>35</v>
      </c>
      <c r="I41" s="23">
        <v>44287</v>
      </c>
      <c r="J41" s="13" t="s">
        <v>726</v>
      </c>
      <c r="K41" s="13" t="s">
        <v>876</v>
      </c>
      <c r="L41" s="13" t="s">
        <v>863</v>
      </c>
    </row>
    <row r="42" spans="1:12" x14ac:dyDescent="0.2">
      <c r="A42" s="1">
        <v>39</v>
      </c>
      <c r="B42" s="7" t="s">
        <v>170</v>
      </c>
      <c r="C42" s="8" t="s">
        <v>447</v>
      </c>
      <c r="D42" s="8">
        <v>639</v>
      </c>
      <c r="E42" s="8" t="s">
        <v>255</v>
      </c>
      <c r="F42" s="8">
        <v>351.87</v>
      </c>
      <c r="G42" s="8">
        <v>61</v>
      </c>
      <c r="H42" s="12">
        <v>33</v>
      </c>
      <c r="I42" s="13">
        <v>44287</v>
      </c>
      <c r="J42" s="13" t="s">
        <v>726</v>
      </c>
      <c r="K42" s="13" t="s">
        <v>876</v>
      </c>
      <c r="L42" s="13" t="s">
        <v>863</v>
      </c>
    </row>
    <row r="43" spans="1:12" x14ac:dyDescent="0.2">
      <c r="A43" s="1">
        <v>40</v>
      </c>
      <c r="B43" s="5" t="s">
        <v>180</v>
      </c>
      <c r="C43" s="6" t="s">
        <v>448</v>
      </c>
      <c r="D43" s="6">
        <v>711</v>
      </c>
      <c r="E43" s="6" t="s">
        <v>255</v>
      </c>
      <c r="F43" s="6">
        <v>351.87</v>
      </c>
      <c r="G43" s="6">
        <v>61</v>
      </c>
      <c r="H43" s="11">
        <v>32</v>
      </c>
      <c r="I43" s="23">
        <v>44287</v>
      </c>
      <c r="J43" s="13" t="s">
        <v>726</v>
      </c>
      <c r="K43" s="13" t="s">
        <v>876</v>
      </c>
      <c r="L43" s="13" t="s">
        <v>863</v>
      </c>
    </row>
    <row r="44" spans="1:12" x14ac:dyDescent="0.2">
      <c r="A44" s="1">
        <v>41</v>
      </c>
      <c r="B44" s="7" t="s">
        <v>197</v>
      </c>
      <c r="C44" s="8" t="s">
        <v>449</v>
      </c>
      <c r="D44" s="8">
        <v>2210</v>
      </c>
      <c r="E44" s="8" t="s">
        <v>259</v>
      </c>
      <c r="F44" s="8">
        <v>240.34</v>
      </c>
      <c r="G44" s="8">
        <v>59</v>
      </c>
      <c r="H44" s="12">
        <v>28</v>
      </c>
      <c r="I44" s="13">
        <v>44287</v>
      </c>
      <c r="J44" s="13" t="s">
        <v>726</v>
      </c>
      <c r="K44" s="13" t="s">
        <v>876</v>
      </c>
      <c r="L44" s="13" t="s">
        <v>873</v>
      </c>
    </row>
    <row r="45" spans="1:12" x14ac:dyDescent="0.2">
      <c r="A45" s="1">
        <v>42</v>
      </c>
      <c r="B45" s="5" t="s">
        <v>192</v>
      </c>
      <c r="C45" s="6" t="s">
        <v>450</v>
      </c>
      <c r="D45" s="6">
        <v>4499</v>
      </c>
      <c r="E45" s="6" t="s">
        <v>259</v>
      </c>
      <c r="F45" s="6">
        <v>240.34</v>
      </c>
      <c r="G45" s="6">
        <v>61</v>
      </c>
      <c r="H45" s="11">
        <v>23</v>
      </c>
      <c r="I45" s="23">
        <v>44287</v>
      </c>
      <c r="J45" s="13" t="s">
        <v>726</v>
      </c>
      <c r="K45" s="13" t="s">
        <v>876</v>
      </c>
      <c r="L45" s="13" t="s">
        <v>873</v>
      </c>
    </row>
    <row r="46" spans="1:12" x14ac:dyDescent="0.2">
      <c r="A46" s="1">
        <v>43</v>
      </c>
      <c r="B46" s="7" t="s">
        <v>198</v>
      </c>
      <c r="C46" s="8" t="s">
        <v>451</v>
      </c>
      <c r="D46" s="8">
        <v>4696</v>
      </c>
      <c r="E46" s="8" t="s">
        <v>259</v>
      </c>
      <c r="F46" s="8">
        <v>240.34</v>
      </c>
      <c r="G46" s="8">
        <v>61</v>
      </c>
      <c r="H46" s="12">
        <v>22</v>
      </c>
      <c r="I46" s="13">
        <v>44287</v>
      </c>
      <c r="J46" s="13" t="s">
        <v>726</v>
      </c>
      <c r="K46" s="13" t="s">
        <v>876</v>
      </c>
      <c r="L46" s="13" t="s">
        <v>873</v>
      </c>
    </row>
    <row r="47" spans="1:12" x14ac:dyDescent="0.2">
      <c r="A47" s="1">
        <v>44</v>
      </c>
      <c r="B47" s="5" t="s">
        <v>190</v>
      </c>
      <c r="C47" s="6" t="s">
        <v>452</v>
      </c>
      <c r="D47" s="6">
        <v>4769</v>
      </c>
      <c r="E47" s="6" t="s">
        <v>259</v>
      </c>
      <c r="F47" s="6">
        <v>240.34</v>
      </c>
      <c r="G47" s="6">
        <v>60</v>
      </c>
      <c r="H47" s="11">
        <v>22</v>
      </c>
      <c r="I47" s="23">
        <v>44287</v>
      </c>
      <c r="J47" s="13" t="s">
        <v>726</v>
      </c>
      <c r="K47" s="13" t="s">
        <v>876</v>
      </c>
      <c r="L47" s="13" t="s">
        <v>873</v>
      </c>
    </row>
    <row r="48" spans="1:12" x14ac:dyDescent="0.2">
      <c r="A48" s="1">
        <v>45</v>
      </c>
      <c r="B48" s="7" t="s">
        <v>14</v>
      </c>
      <c r="C48" s="8" t="s">
        <v>454</v>
      </c>
      <c r="D48" s="8">
        <v>3966</v>
      </c>
      <c r="E48" s="8" t="s">
        <v>210</v>
      </c>
      <c r="F48" s="8">
        <v>277.70999999999998</v>
      </c>
      <c r="G48" s="8">
        <v>56</v>
      </c>
      <c r="H48" s="12">
        <v>24</v>
      </c>
      <c r="I48" s="13">
        <v>44134</v>
      </c>
      <c r="J48" s="13" t="s">
        <v>721</v>
      </c>
      <c r="K48" s="13" t="s">
        <v>872</v>
      </c>
      <c r="L48" s="13" t="s">
        <v>863</v>
      </c>
    </row>
    <row r="49" spans="1:12" x14ac:dyDescent="0.2">
      <c r="A49" s="1">
        <v>46</v>
      </c>
      <c r="B49" s="5" t="s">
        <v>21</v>
      </c>
      <c r="C49" s="6" t="s">
        <v>456</v>
      </c>
      <c r="D49" s="6">
        <v>6634</v>
      </c>
      <c r="E49" s="6" t="s">
        <v>210</v>
      </c>
      <c r="F49" s="6">
        <v>277.70999999999998</v>
      </c>
      <c r="G49" s="6">
        <v>61</v>
      </c>
      <c r="H49" s="11">
        <v>22</v>
      </c>
      <c r="I49" s="23">
        <v>44134</v>
      </c>
      <c r="J49" s="13" t="s">
        <v>721</v>
      </c>
      <c r="K49" s="13" t="s">
        <v>872</v>
      </c>
      <c r="L49" s="13" t="s">
        <v>863</v>
      </c>
    </row>
    <row r="50" spans="1:12" x14ac:dyDescent="0.2">
      <c r="A50" s="1">
        <v>47</v>
      </c>
      <c r="B50" s="7" t="s">
        <v>56</v>
      </c>
      <c r="C50" s="8" t="s">
        <v>460</v>
      </c>
      <c r="D50" s="8">
        <v>3487</v>
      </c>
      <c r="E50" s="8" t="s">
        <v>223</v>
      </c>
      <c r="F50" s="8">
        <v>281.66000000000003</v>
      </c>
      <c r="G50" s="8">
        <v>58</v>
      </c>
      <c r="H50" s="12">
        <v>34</v>
      </c>
      <c r="I50" s="13">
        <v>44134</v>
      </c>
      <c r="J50" s="13" t="s">
        <v>721</v>
      </c>
      <c r="K50" s="13" t="s">
        <v>862</v>
      </c>
      <c r="L50" s="13" t="s">
        <v>863</v>
      </c>
    </row>
    <row r="51" spans="1:12" x14ac:dyDescent="0.2">
      <c r="A51" s="1">
        <v>48</v>
      </c>
      <c r="B51" s="5" t="s">
        <v>80</v>
      </c>
      <c r="C51" s="6" t="s">
        <v>462</v>
      </c>
      <c r="D51" s="6">
        <v>3900</v>
      </c>
      <c r="E51" s="6" t="s">
        <v>223</v>
      </c>
      <c r="F51" s="6">
        <v>281.66000000000003</v>
      </c>
      <c r="G51" s="6">
        <v>59</v>
      </c>
      <c r="H51" s="11">
        <v>24</v>
      </c>
      <c r="I51" s="23">
        <v>44134</v>
      </c>
      <c r="J51" s="13" t="s">
        <v>721</v>
      </c>
      <c r="K51" s="13" t="s">
        <v>862</v>
      </c>
      <c r="L51" s="13" t="s">
        <v>863</v>
      </c>
    </row>
    <row r="52" spans="1:12" x14ac:dyDescent="0.2">
      <c r="A52" s="1">
        <v>49</v>
      </c>
      <c r="B52" s="7" t="s">
        <v>52</v>
      </c>
      <c r="C52" s="8" t="s">
        <v>463</v>
      </c>
      <c r="D52" s="8">
        <v>6562</v>
      </c>
      <c r="E52" s="8" t="s">
        <v>223</v>
      </c>
      <c r="F52" s="8">
        <v>281.66000000000003</v>
      </c>
      <c r="G52" s="8">
        <v>60</v>
      </c>
      <c r="H52" s="12">
        <v>14</v>
      </c>
      <c r="I52" s="13">
        <v>44134</v>
      </c>
      <c r="J52" s="13" t="s">
        <v>721</v>
      </c>
      <c r="K52" s="13" t="s">
        <v>862</v>
      </c>
      <c r="L52" s="13" t="s">
        <v>863</v>
      </c>
    </row>
    <row r="53" spans="1:12" x14ac:dyDescent="0.2">
      <c r="A53" s="1">
        <v>50</v>
      </c>
      <c r="B53" s="5" t="s">
        <v>84</v>
      </c>
      <c r="C53" s="6" t="s">
        <v>465</v>
      </c>
      <c r="D53" s="6">
        <v>8901</v>
      </c>
      <c r="E53" s="6" t="s">
        <v>228</v>
      </c>
      <c r="F53" s="6">
        <v>192.38</v>
      </c>
      <c r="G53" s="6">
        <v>61</v>
      </c>
      <c r="H53" s="11">
        <v>19</v>
      </c>
      <c r="I53" s="23">
        <v>44134</v>
      </c>
      <c r="J53" s="13" t="s">
        <v>721</v>
      </c>
      <c r="K53" s="13" t="s">
        <v>862</v>
      </c>
      <c r="L53" s="13" t="s">
        <v>873</v>
      </c>
    </row>
    <row r="54" spans="1:12" x14ac:dyDescent="0.2">
      <c r="A54" s="1">
        <v>51</v>
      </c>
      <c r="B54" s="7" t="s">
        <v>99</v>
      </c>
      <c r="C54" s="8" t="s">
        <v>466</v>
      </c>
      <c r="D54" s="8">
        <v>186</v>
      </c>
      <c r="E54" s="8" t="s">
        <v>234</v>
      </c>
      <c r="F54" s="8">
        <v>291.10000000000002</v>
      </c>
      <c r="G54" s="8">
        <v>61</v>
      </c>
      <c r="H54" s="12">
        <v>35</v>
      </c>
      <c r="I54" s="13">
        <v>44134</v>
      </c>
      <c r="J54" s="13" t="s">
        <v>721</v>
      </c>
      <c r="K54" s="13" t="s">
        <v>874</v>
      </c>
      <c r="L54" s="13" t="s">
        <v>863</v>
      </c>
    </row>
    <row r="55" spans="1:12" x14ac:dyDescent="0.2">
      <c r="A55" s="1">
        <v>52</v>
      </c>
      <c r="B55" s="5" t="s">
        <v>97</v>
      </c>
      <c r="C55" s="6" t="s">
        <v>470</v>
      </c>
      <c r="D55" s="6">
        <v>1879</v>
      </c>
      <c r="E55" s="6" t="s">
        <v>234</v>
      </c>
      <c r="F55" s="6">
        <v>291.10000000000002</v>
      </c>
      <c r="G55" s="6">
        <v>61</v>
      </c>
      <c r="H55" s="11">
        <v>30</v>
      </c>
      <c r="I55" s="23">
        <v>44134</v>
      </c>
      <c r="J55" s="13" t="s">
        <v>721</v>
      </c>
      <c r="K55" s="13" t="s">
        <v>874</v>
      </c>
      <c r="L55" s="13" t="s">
        <v>863</v>
      </c>
    </row>
    <row r="56" spans="1:12" x14ac:dyDescent="0.2">
      <c r="A56" s="1">
        <v>53</v>
      </c>
      <c r="B56" s="7" t="s">
        <v>708</v>
      </c>
      <c r="C56" s="8" t="s">
        <v>865</v>
      </c>
      <c r="D56" s="8">
        <v>1904</v>
      </c>
      <c r="E56" s="8" t="s">
        <v>234</v>
      </c>
      <c r="F56" s="8">
        <v>291.10000000000002</v>
      </c>
      <c r="G56" s="8">
        <v>61</v>
      </c>
      <c r="H56" s="12">
        <v>30</v>
      </c>
      <c r="I56" s="13">
        <v>44134</v>
      </c>
      <c r="J56" s="13" t="s">
        <v>721</v>
      </c>
      <c r="K56" s="13" t="s">
        <v>874</v>
      </c>
      <c r="L56" s="13" t="s">
        <v>863</v>
      </c>
    </row>
    <row r="57" spans="1:12" x14ac:dyDescent="0.2">
      <c r="A57" s="1">
        <v>54</v>
      </c>
      <c r="B57" s="5" t="s">
        <v>105</v>
      </c>
      <c r="C57" s="6" t="s">
        <v>471</v>
      </c>
      <c r="D57" s="6">
        <v>2389</v>
      </c>
      <c r="E57" s="6" t="s">
        <v>234</v>
      </c>
      <c r="F57" s="6">
        <v>351.87</v>
      </c>
      <c r="G57" s="6">
        <v>56</v>
      </c>
      <c r="H57" s="11">
        <v>28</v>
      </c>
      <c r="I57" s="23">
        <v>44134</v>
      </c>
      <c r="J57" s="13" t="s">
        <v>721</v>
      </c>
      <c r="K57" s="13" t="s">
        <v>874</v>
      </c>
      <c r="L57" s="13" t="s">
        <v>863</v>
      </c>
    </row>
    <row r="58" spans="1:12" x14ac:dyDescent="0.2">
      <c r="A58" s="1">
        <v>55</v>
      </c>
      <c r="B58" s="7" t="s">
        <v>103</v>
      </c>
      <c r="C58" s="8" t="s">
        <v>472</v>
      </c>
      <c r="D58" s="8">
        <v>2497</v>
      </c>
      <c r="E58" s="8" t="s">
        <v>234</v>
      </c>
      <c r="F58" s="8">
        <v>291.10000000000002</v>
      </c>
      <c r="G58" s="8">
        <v>59</v>
      </c>
      <c r="H58" s="12">
        <v>27</v>
      </c>
      <c r="I58" s="13">
        <v>44134</v>
      </c>
      <c r="J58" s="13" t="s">
        <v>721</v>
      </c>
      <c r="K58" s="13" t="s">
        <v>874</v>
      </c>
      <c r="L58" s="13" t="s">
        <v>863</v>
      </c>
    </row>
    <row r="59" spans="1:12" x14ac:dyDescent="0.2">
      <c r="A59" s="1">
        <v>56</v>
      </c>
      <c r="B59" s="5" t="s">
        <v>112</v>
      </c>
      <c r="C59" s="6" t="s">
        <v>474</v>
      </c>
      <c r="D59" s="6">
        <v>998</v>
      </c>
      <c r="E59" s="6" t="s">
        <v>240</v>
      </c>
      <c r="F59" s="6">
        <v>198.82</v>
      </c>
      <c r="G59" s="6">
        <v>61</v>
      </c>
      <c r="H59" s="11">
        <v>37</v>
      </c>
      <c r="I59" s="23">
        <v>44134</v>
      </c>
      <c r="J59" s="13" t="s">
        <v>721</v>
      </c>
      <c r="K59" s="13" t="s">
        <v>874</v>
      </c>
      <c r="L59" s="13" t="s">
        <v>873</v>
      </c>
    </row>
    <row r="60" spans="1:12" x14ac:dyDescent="0.2">
      <c r="A60" s="1">
        <v>57</v>
      </c>
      <c r="B60" s="7" t="s">
        <v>114</v>
      </c>
      <c r="C60" s="8" t="s">
        <v>475</v>
      </c>
      <c r="D60" s="8">
        <v>2391</v>
      </c>
      <c r="E60" s="8" t="s">
        <v>240</v>
      </c>
      <c r="F60" s="8">
        <v>198.82</v>
      </c>
      <c r="G60" s="8">
        <v>64</v>
      </c>
      <c r="H60" s="12">
        <v>28</v>
      </c>
      <c r="I60" s="13">
        <v>44134</v>
      </c>
      <c r="J60" s="13" t="s">
        <v>721</v>
      </c>
      <c r="K60" s="13" t="s">
        <v>874</v>
      </c>
      <c r="L60" s="13" t="s">
        <v>873</v>
      </c>
    </row>
    <row r="61" spans="1:12" x14ac:dyDescent="0.2">
      <c r="A61" s="1">
        <v>58</v>
      </c>
      <c r="B61" s="5" t="s">
        <v>111</v>
      </c>
      <c r="C61" s="6" t="s">
        <v>478</v>
      </c>
      <c r="D61" s="6">
        <v>6553</v>
      </c>
      <c r="E61" s="6" t="s">
        <v>240</v>
      </c>
      <c r="F61" s="6">
        <v>198.82</v>
      </c>
      <c r="G61" s="6">
        <v>62</v>
      </c>
      <c r="H61" s="11">
        <v>22</v>
      </c>
      <c r="I61" s="23">
        <v>44134</v>
      </c>
      <c r="J61" s="13" t="s">
        <v>721</v>
      </c>
      <c r="K61" s="13" t="s">
        <v>874</v>
      </c>
      <c r="L61" s="13" t="s">
        <v>873</v>
      </c>
    </row>
    <row r="62" spans="1:12" x14ac:dyDescent="0.2">
      <c r="A62" s="1">
        <v>59</v>
      </c>
      <c r="B62" s="7" t="s">
        <v>110</v>
      </c>
      <c r="C62" s="8" t="s">
        <v>480</v>
      </c>
      <c r="D62" s="8">
        <v>7655</v>
      </c>
      <c r="E62" s="8" t="s">
        <v>240</v>
      </c>
      <c r="F62" s="8">
        <v>198.82</v>
      </c>
      <c r="G62" s="8">
        <v>55</v>
      </c>
      <c r="H62" s="12">
        <v>21</v>
      </c>
      <c r="I62" s="13">
        <v>44134</v>
      </c>
      <c r="J62" s="13" t="s">
        <v>721</v>
      </c>
      <c r="K62" s="13" t="s">
        <v>874</v>
      </c>
      <c r="L62" s="13" t="s">
        <v>873</v>
      </c>
    </row>
    <row r="63" spans="1:12" x14ac:dyDescent="0.2">
      <c r="A63" s="1">
        <v>60</v>
      </c>
      <c r="B63" s="5" t="s">
        <v>116</v>
      </c>
      <c r="C63" s="6" t="s">
        <v>481</v>
      </c>
      <c r="D63" s="6">
        <v>8720</v>
      </c>
      <c r="E63" s="6" t="s">
        <v>240</v>
      </c>
      <c r="F63" s="6">
        <v>198.82</v>
      </c>
      <c r="G63" s="6">
        <v>55</v>
      </c>
      <c r="H63" s="11">
        <v>20</v>
      </c>
      <c r="I63" s="23">
        <v>44134</v>
      </c>
      <c r="J63" s="13" t="s">
        <v>721</v>
      </c>
      <c r="K63" s="13" t="s">
        <v>874</v>
      </c>
      <c r="L63" s="13" t="s">
        <v>873</v>
      </c>
    </row>
    <row r="64" spans="1:12" x14ac:dyDescent="0.2">
      <c r="A64" s="1">
        <v>61</v>
      </c>
      <c r="B64" s="7" t="s">
        <v>120</v>
      </c>
      <c r="C64" s="8" t="s">
        <v>482</v>
      </c>
      <c r="D64" s="8">
        <v>151</v>
      </c>
      <c r="E64" s="8" t="s">
        <v>244</v>
      </c>
      <c r="F64" s="8">
        <v>351.87</v>
      </c>
      <c r="G64" s="8">
        <v>61</v>
      </c>
      <c r="H64" s="12">
        <v>35</v>
      </c>
      <c r="I64" s="13">
        <v>44134</v>
      </c>
      <c r="J64" s="13" t="s">
        <v>721</v>
      </c>
      <c r="K64" s="13" t="s">
        <v>875</v>
      </c>
      <c r="L64" s="13" t="s">
        <v>863</v>
      </c>
    </row>
    <row r="65" spans="1:12" x14ac:dyDescent="0.2">
      <c r="A65" s="1">
        <v>62</v>
      </c>
      <c r="B65" s="5" t="s">
        <v>124</v>
      </c>
      <c r="C65" s="6" t="s">
        <v>483</v>
      </c>
      <c r="D65" s="6">
        <v>344</v>
      </c>
      <c r="E65" s="6" t="s">
        <v>244</v>
      </c>
      <c r="F65" s="6">
        <v>351.87</v>
      </c>
      <c r="G65" s="6">
        <v>61</v>
      </c>
      <c r="H65" s="11">
        <v>35</v>
      </c>
      <c r="I65" s="23">
        <v>44134</v>
      </c>
      <c r="J65" s="13" t="s">
        <v>721</v>
      </c>
      <c r="K65" s="13" t="s">
        <v>875</v>
      </c>
      <c r="L65" s="13" t="s">
        <v>863</v>
      </c>
    </row>
    <row r="66" spans="1:12" x14ac:dyDescent="0.2">
      <c r="A66" s="1">
        <v>63</v>
      </c>
      <c r="B66" s="7" t="s">
        <v>128</v>
      </c>
      <c r="C66" s="8" t="s">
        <v>484</v>
      </c>
      <c r="D66" s="8">
        <v>392</v>
      </c>
      <c r="E66" s="8" t="s">
        <v>244</v>
      </c>
      <c r="F66" s="8">
        <v>351.87</v>
      </c>
      <c r="G66" s="8">
        <v>61</v>
      </c>
      <c r="H66" s="12">
        <v>35</v>
      </c>
      <c r="I66" s="13">
        <v>44134</v>
      </c>
      <c r="J66" s="13" t="s">
        <v>721</v>
      </c>
      <c r="K66" s="13" t="s">
        <v>875</v>
      </c>
      <c r="L66" s="13" t="s">
        <v>863</v>
      </c>
    </row>
    <row r="67" spans="1:12" x14ac:dyDescent="0.2">
      <c r="A67" s="1">
        <v>64</v>
      </c>
      <c r="B67" s="5" t="s">
        <v>135</v>
      </c>
      <c r="C67" s="6" t="s">
        <v>486</v>
      </c>
      <c r="D67" s="6">
        <v>743</v>
      </c>
      <c r="E67" s="6" t="s">
        <v>244</v>
      </c>
      <c r="F67" s="6">
        <v>351.87</v>
      </c>
      <c r="G67" s="6">
        <v>61</v>
      </c>
      <c r="H67" s="11">
        <v>32</v>
      </c>
      <c r="I67" s="23">
        <v>44134</v>
      </c>
      <c r="J67" s="13" t="s">
        <v>721</v>
      </c>
      <c r="K67" s="13" t="s">
        <v>875</v>
      </c>
      <c r="L67" s="13" t="s">
        <v>863</v>
      </c>
    </row>
    <row r="68" spans="1:12" x14ac:dyDescent="0.2">
      <c r="A68" s="1">
        <v>65</v>
      </c>
      <c r="B68" s="7" t="s">
        <v>123</v>
      </c>
      <c r="C68" s="8" t="s">
        <v>487</v>
      </c>
      <c r="D68" s="8">
        <v>768</v>
      </c>
      <c r="E68" s="8" t="s">
        <v>244</v>
      </c>
      <c r="F68" s="8">
        <v>351.87</v>
      </c>
      <c r="G68" s="8">
        <v>62</v>
      </c>
      <c r="H68" s="12">
        <v>35</v>
      </c>
      <c r="I68" s="13">
        <v>44134</v>
      </c>
      <c r="J68" s="13" t="s">
        <v>721</v>
      </c>
      <c r="K68" s="13" t="s">
        <v>875</v>
      </c>
      <c r="L68" s="13" t="s">
        <v>863</v>
      </c>
    </row>
    <row r="69" spans="1:12" x14ac:dyDescent="0.2">
      <c r="A69" s="1">
        <v>66</v>
      </c>
      <c r="B69" s="5" t="s">
        <v>132</v>
      </c>
      <c r="C69" s="6" t="s">
        <v>488</v>
      </c>
      <c r="D69" s="6">
        <v>1010</v>
      </c>
      <c r="E69" s="6" t="s">
        <v>244</v>
      </c>
      <c r="F69" s="6">
        <v>351.87</v>
      </c>
      <c r="G69" s="6">
        <v>59</v>
      </c>
      <c r="H69" s="11">
        <v>34</v>
      </c>
      <c r="I69" s="23">
        <v>44134</v>
      </c>
      <c r="J69" s="13" t="s">
        <v>721</v>
      </c>
      <c r="K69" s="13" t="s">
        <v>875</v>
      </c>
      <c r="L69" s="13" t="s">
        <v>863</v>
      </c>
    </row>
    <row r="70" spans="1:12" x14ac:dyDescent="0.2">
      <c r="A70" s="1">
        <v>67</v>
      </c>
      <c r="B70" s="7" t="s">
        <v>130</v>
      </c>
      <c r="C70" s="8" t="s">
        <v>489</v>
      </c>
      <c r="D70" s="8">
        <v>1347</v>
      </c>
      <c r="E70" s="8" t="s">
        <v>244</v>
      </c>
      <c r="F70" s="8">
        <v>351.87</v>
      </c>
      <c r="G70" s="8">
        <v>61</v>
      </c>
      <c r="H70" s="12">
        <v>33</v>
      </c>
      <c r="I70" s="13">
        <v>44134</v>
      </c>
      <c r="J70" s="13" t="s">
        <v>721</v>
      </c>
      <c r="K70" s="13" t="s">
        <v>875</v>
      </c>
      <c r="L70" s="13" t="s">
        <v>863</v>
      </c>
    </row>
    <row r="71" spans="1:12" x14ac:dyDescent="0.2">
      <c r="A71" s="1">
        <v>68</v>
      </c>
      <c r="B71" s="5" t="s">
        <v>131</v>
      </c>
      <c r="C71" s="6" t="s">
        <v>491</v>
      </c>
      <c r="D71" s="6">
        <v>1470</v>
      </c>
      <c r="E71" s="6" t="s">
        <v>244</v>
      </c>
      <c r="F71" s="6">
        <v>351.87</v>
      </c>
      <c r="G71" s="6">
        <v>60</v>
      </c>
      <c r="H71" s="11">
        <v>32</v>
      </c>
      <c r="I71" s="23">
        <v>44134</v>
      </c>
      <c r="J71" s="13" t="s">
        <v>721</v>
      </c>
      <c r="K71" s="13" t="s">
        <v>875</v>
      </c>
      <c r="L71" s="13" t="s">
        <v>863</v>
      </c>
    </row>
    <row r="72" spans="1:12" x14ac:dyDescent="0.2">
      <c r="A72" s="1">
        <v>69</v>
      </c>
      <c r="B72" s="7" t="s">
        <v>133</v>
      </c>
      <c r="C72" s="8" t="s">
        <v>492</v>
      </c>
      <c r="D72" s="8">
        <v>1752</v>
      </c>
      <c r="E72" s="8" t="s">
        <v>244</v>
      </c>
      <c r="F72" s="8">
        <v>351.87</v>
      </c>
      <c r="G72" s="8">
        <v>61</v>
      </c>
      <c r="H72" s="12">
        <v>30</v>
      </c>
      <c r="I72" s="13">
        <v>44134</v>
      </c>
      <c r="J72" s="13" t="s">
        <v>721</v>
      </c>
      <c r="K72" s="13" t="s">
        <v>875</v>
      </c>
      <c r="L72" s="13" t="s">
        <v>863</v>
      </c>
    </row>
    <row r="73" spans="1:12" x14ac:dyDescent="0.2">
      <c r="A73" s="1">
        <v>70</v>
      </c>
      <c r="B73" s="5" t="s">
        <v>119</v>
      </c>
      <c r="C73" s="6" t="s">
        <v>493</v>
      </c>
      <c r="D73" s="6">
        <v>2064</v>
      </c>
      <c r="E73" s="6" t="s">
        <v>244</v>
      </c>
      <c r="F73" s="6">
        <v>351.87</v>
      </c>
      <c r="G73" s="6">
        <v>60</v>
      </c>
      <c r="H73" s="11">
        <v>29</v>
      </c>
      <c r="I73" s="23">
        <v>44134</v>
      </c>
      <c r="J73" s="13" t="s">
        <v>721</v>
      </c>
      <c r="K73" s="13" t="s">
        <v>875</v>
      </c>
      <c r="L73" s="13" t="s">
        <v>863</v>
      </c>
    </row>
    <row r="74" spans="1:12" x14ac:dyDescent="0.2">
      <c r="A74" s="1">
        <v>71</v>
      </c>
      <c r="B74" s="7" t="s">
        <v>148</v>
      </c>
      <c r="C74" s="8" t="s">
        <v>494</v>
      </c>
      <c r="D74" s="8">
        <v>905</v>
      </c>
      <c r="E74" s="8" t="s">
        <v>249</v>
      </c>
      <c r="F74" s="8">
        <v>240.34</v>
      </c>
      <c r="G74" s="8">
        <v>61</v>
      </c>
      <c r="H74" s="12">
        <v>37</v>
      </c>
      <c r="I74" s="13">
        <v>44134</v>
      </c>
      <c r="J74" s="13" t="s">
        <v>721</v>
      </c>
      <c r="K74" s="13" t="s">
        <v>875</v>
      </c>
      <c r="L74" s="13" t="s">
        <v>873</v>
      </c>
    </row>
    <row r="75" spans="1:12" x14ac:dyDescent="0.2">
      <c r="A75" s="1">
        <v>72</v>
      </c>
      <c r="B75" s="5" t="s">
        <v>144</v>
      </c>
      <c r="C75" s="6" t="s">
        <v>497</v>
      </c>
      <c r="D75" s="6">
        <v>2385</v>
      </c>
      <c r="E75" s="6" t="s">
        <v>249</v>
      </c>
      <c r="F75" s="6">
        <v>240.34</v>
      </c>
      <c r="G75" s="6">
        <v>61</v>
      </c>
      <c r="H75" s="11">
        <v>28</v>
      </c>
      <c r="I75" s="23">
        <v>44134</v>
      </c>
      <c r="J75" s="13" t="s">
        <v>721</v>
      </c>
      <c r="K75" s="13" t="s">
        <v>875</v>
      </c>
      <c r="L75" s="13" t="s">
        <v>873</v>
      </c>
    </row>
    <row r="76" spans="1:12" x14ac:dyDescent="0.2">
      <c r="A76" s="1">
        <v>73</v>
      </c>
      <c r="B76" s="7" t="s">
        <v>150</v>
      </c>
      <c r="C76" s="8" t="s">
        <v>499</v>
      </c>
      <c r="D76" s="8">
        <v>3436</v>
      </c>
      <c r="E76" s="8" t="s">
        <v>249</v>
      </c>
      <c r="F76" s="8">
        <v>240.34</v>
      </c>
      <c r="G76" s="8">
        <v>62</v>
      </c>
      <c r="H76" s="12">
        <v>22</v>
      </c>
      <c r="I76" s="13">
        <v>44134</v>
      </c>
      <c r="J76" s="13" t="s">
        <v>721</v>
      </c>
      <c r="K76" s="13" t="s">
        <v>875</v>
      </c>
      <c r="L76" s="13" t="s">
        <v>873</v>
      </c>
    </row>
    <row r="77" spans="1:12" x14ac:dyDescent="0.2">
      <c r="A77" s="1">
        <v>74</v>
      </c>
      <c r="B77" s="5" t="s">
        <v>162</v>
      </c>
      <c r="C77" s="6" t="s">
        <v>500</v>
      </c>
      <c r="D77" s="6">
        <v>3554</v>
      </c>
      <c r="E77" s="6" t="s">
        <v>249</v>
      </c>
      <c r="F77" s="6">
        <v>240.34</v>
      </c>
      <c r="G77" s="6">
        <v>57</v>
      </c>
      <c r="H77" s="11">
        <v>25</v>
      </c>
      <c r="I77" s="23">
        <v>44134</v>
      </c>
      <c r="J77" s="13" t="s">
        <v>721</v>
      </c>
      <c r="K77" s="13" t="s">
        <v>875</v>
      </c>
      <c r="L77" s="13" t="s">
        <v>873</v>
      </c>
    </row>
    <row r="78" spans="1:12" x14ac:dyDescent="0.2">
      <c r="A78" s="1">
        <v>75</v>
      </c>
      <c r="B78" s="7" t="s">
        <v>163</v>
      </c>
      <c r="C78" s="8" t="s">
        <v>501</v>
      </c>
      <c r="D78" s="8">
        <v>3635</v>
      </c>
      <c r="E78" s="8" t="s">
        <v>249</v>
      </c>
      <c r="F78" s="8">
        <v>240.34</v>
      </c>
      <c r="G78" s="8">
        <v>57</v>
      </c>
      <c r="H78" s="12">
        <v>25</v>
      </c>
      <c r="I78" s="13">
        <v>44134</v>
      </c>
      <c r="J78" s="13" t="s">
        <v>721</v>
      </c>
      <c r="K78" s="13" t="s">
        <v>875</v>
      </c>
      <c r="L78" s="13" t="s">
        <v>873</v>
      </c>
    </row>
    <row r="79" spans="1:12" x14ac:dyDescent="0.2">
      <c r="A79" s="1">
        <v>76</v>
      </c>
      <c r="B79" s="5" t="s">
        <v>164</v>
      </c>
      <c r="C79" s="6" t="s">
        <v>502</v>
      </c>
      <c r="D79" s="6">
        <v>3817</v>
      </c>
      <c r="E79" s="6" t="s">
        <v>249</v>
      </c>
      <c r="F79" s="6">
        <v>240.34</v>
      </c>
      <c r="G79" s="6">
        <v>53</v>
      </c>
      <c r="H79" s="11">
        <v>24</v>
      </c>
      <c r="I79" s="23">
        <v>44134</v>
      </c>
      <c r="J79" s="13" t="s">
        <v>721</v>
      </c>
      <c r="K79" s="13" t="s">
        <v>875</v>
      </c>
      <c r="L79" s="13" t="s">
        <v>873</v>
      </c>
    </row>
    <row r="80" spans="1:12" x14ac:dyDescent="0.2">
      <c r="A80" s="1">
        <v>77</v>
      </c>
      <c r="B80" s="7" t="s">
        <v>152</v>
      </c>
      <c r="C80" s="8" t="s">
        <v>504</v>
      </c>
      <c r="D80" s="8">
        <v>4742</v>
      </c>
      <c r="E80" s="8" t="s">
        <v>249</v>
      </c>
      <c r="F80" s="8">
        <v>240.34</v>
      </c>
      <c r="G80" s="8">
        <v>57</v>
      </c>
      <c r="H80" s="12">
        <v>23</v>
      </c>
      <c r="I80" s="13">
        <v>44134</v>
      </c>
      <c r="J80" s="13" t="s">
        <v>721</v>
      </c>
      <c r="K80" s="13" t="s">
        <v>875</v>
      </c>
      <c r="L80" s="13" t="s">
        <v>873</v>
      </c>
    </row>
    <row r="81" spans="1:12" x14ac:dyDescent="0.2">
      <c r="A81" s="1">
        <v>78</v>
      </c>
      <c r="B81" s="5" t="s">
        <v>154</v>
      </c>
      <c r="C81" s="6" t="s">
        <v>505</v>
      </c>
      <c r="D81" s="6">
        <v>5229</v>
      </c>
      <c r="E81" s="6" t="s">
        <v>249</v>
      </c>
      <c r="F81" s="6">
        <v>240.34</v>
      </c>
      <c r="G81" s="6">
        <v>50</v>
      </c>
      <c r="H81" s="11">
        <v>24</v>
      </c>
      <c r="I81" s="23">
        <v>44134</v>
      </c>
      <c r="J81" s="13" t="s">
        <v>721</v>
      </c>
      <c r="K81" s="13" t="s">
        <v>875</v>
      </c>
      <c r="L81" s="13" t="s">
        <v>873</v>
      </c>
    </row>
    <row r="82" spans="1:12" x14ac:dyDescent="0.2">
      <c r="A82" s="1">
        <v>79</v>
      </c>
      <c r="B82" s="7" t="s">
        <v>159</v>
      </c>
      <c r="C82" s="8" t="s">
        <v>506</v>
      </c>
      <c r="D82" s="8">
        <v>5908</v>
      </c>
      <c r="E82" s="8" t="s">
        <v>249</v>
      </c>
      <c r="F82" s="8">
        <v>240.34</v>
      </c>
      <c r="G82" s="8">
        <v>61</v>
      </c>
      <c r="H82" s="12">
        <v>22</v>
      </c>
      <c r="I82" s="13">
        <v>44134</v>
      </c>
      <c r="J82" s="13" t="s">
        <v>721</v>
      </c>
      <c r="K82" s="13" t="s">
        <v>875</v>
      </c>
      <c r="L82" s="13" t="s">
        <v>873</v>
      </c>
    </row>
    <row r="83" spans="1:12" x14ac:dyDescent="0.2">
      <c r="A83" s="1">
        <v>80</v>
      </c>
      <c r="B83" s="5" t="s">
        <v>149</v>
      </c>
      <c r="C83" s="6" t="s">
        <v>509</v>
      </c>
      <c r="D83" s="6">
        <v>8163</v>
      </c>
      <c r="E83" s="6" t="s">
        <v>249</v>
      </c>
      <c r="F83" s="6">
        <v>240.34</v>
      </c>
      <c r="G83" s="6">
        <v>55</v>
      </c>
      <c r="H83" s="11">
        <v>20</v>
      </c>
      <c r="I83" s="23">
        <v>44134</v>
      </c>
      <c r="J83" s="13" t="s">
        <v>721</v>
      </c>
      <c r="K83" s="13" t="s">
        <v>875</v>
      </c>
      <c r="L83" s="13" t="s">
        <v>873</v>
      </c>
    </row>
    <row r="84" spans="1:12" x14ac:dyDescent="0.2">
      <c r="A84" s="1">
        <v>81</v>
      </c>
      <c r="B84" s="7" t="s">
        <v>178</v>
      </c>
      <c r="C84" s="8" t="s">
        <v>511</v>
      </c>
      <c r="D84" s="8">
        <v>439</v>
      </c>
      <c r="E84" s="8" t="s">
        <v>256</v>
      </c>
      <c r="F84" s="8">
        <v>351.87</v>
      </c>
      <c r="G84" s="8">
        <v>61</v>
      </c>
      <c r="H84" s="12">
        <v>35</v>
      </c>
      <c r="I84" s="13">
        <v>44287</v>
      </c>
      <c r="J84" s="13" t="s">
        <v>721</v>
      </c>
      <c r="K84" s="13" t="s">
        <v>876</v>
      </c>
      <c r="L84" s="13" t="s">
        <v>863</v>
      </c>
    </row>
    <row r="85" spans="1:12" x14ac:dyDescent="0.2">
      <c r="A85" s="1">
        <v>82</v>
      </c>
      <c r="B85" s="5" t="s">
        <v>189</v>
      </c>
      <c r="C85" s="6" t="s">
        <v>512</v>
      </c>
      <c r="D85" s="6">
        <v>1147</v>
      </c>
      <c r="E85" s="6" t="s">
        <v>256</v>
      </c>
      <c r="F85" s="6">
        <v>351.87</v>
      </c>
      <c r="G85" s="6">
        <v>60</v>
      </c>
      <c r="H85" s="11">
        <v>31</v>
      </c>
      <c r="I85" s="23">
        <v>44287</v>
      </c>
      <c r="J85" s="13" t="s">
        <v>721</v>
      </c>
      <c r="K85" s="13" t="s">
        <v>876</v>
      </c>
      <c r="L85" s="13" t="s">
        <v>863</v>
      </c>
    </row>
    <row r="86" spans="1:12" x14ac:dyDescent="0.2">
      <c r="A86" s="1">
        <v>83</v>
      </c>
      <c r="B86" s="7" t="s">
        <v>193</v>
      </c>
      <c r="C86" s="8" t="s">
        <v>514</v>
      </c>
      <c r="D86" s="8">
        <v>1831</v>
      </c>
      <c r="E86" s="8" t="s">
        <v>261</v>
      </c>
      <c r="F86" s="8">
        <v>240.34</v>
      </c>
      <c r="G86" s="8">
        <v>61</v>
      </c>
      <c r="H86" s="12">
        <v>30</v>
      </c>
      <c r="I86" s="13">
        <v>44287</v>
      </c>
      <c r="J86" s="13" t="s">
        <v>721</v>
      </c>
      <c r="K86" s="13" t="s">
        <v>876</v>
      </c>
      <c r="L86" s="13" t="s">
        <v>873</v>
      </c>
    </row>
    <row r="87" spans="1:12" x14ac:dyDescent="0.2">
      <c r="A87" s="1">
        <v>84</v>
      </c>
      <c r="B87" s="5" t="s">
        <v>51</v>
      </c>
      <c r="C87" s="6" t="s">
        <v>517</v>
      </c>
      <c r="D87" s="6">
        <v>519</v>
      </c>
      <c r="E87" s="6" t="s">
        <v>222</v>
      </c>
      <c r="F87" s="6">
        <v>281.66000000000003</v>
      </c>
      <c r="G87" s="6">
        <v>61</v>
      </c>
      <c r="H87" s="11">
        <v>35</v>
      </c>
      <c r="I87" s="23">
        <v>44134</v>
      </c>
      <c r="J87" s="13" t="s">
        <v>729</v>
      </c>
      <c r="K87" s="13" t="s">
        <v>862</v>
      </c>
      <c r="L87" s="13" t="s">
        <v>863</v>
      </c>
    </row>
    <row r="88" spans="1:12" x14ac:dyDescent="0.2">
      <c r="A88" s="1">
        <v>85</v>
      </c>
      <c r="B88" s="7" t="s">
        <v>75</v>
      </c>
      <c r="C88" s="8" t="s">
        <v>518</v>
      </c>
      <c r="D88" s="8">
        <v>1483</v>
      </c>
      <c r="E88" s="8" t="s">
        <v>222</v>
      </c>
      <c r="F88" s="8">
        <v>281.66000000000003</v>
      </c>
      <c r="G88" s="8">
        <v>61</v>
      </c>
      <c r="H88" s="12">
        <v>32</v>
      </c>
      <c r="I88" s="13">
        <v>44134</v>
      </c>
      <c r="J88" s="13" t="s">
        <v>729</v>
      </c>
      <c r="K88" s="13" t="s">
        <v>862</v>
      </c>
      <c r="L88" s="13" t="s">
        <v>863</v>
      </c>
    </row>
    <row r="89" spans="1:12" x14ac:dyDescent="0.2">
      <c r="A89" s="1">
        <v>86</v>
      </c>
      <c r="B89" s="5" t="s">
        <v>32</v>
      </c>
      <c r="C89" s="6" t="s">
        <v>520</v>
      </c>
      <c r="D89" s="6">
        <v>1979</v>
      </c>
      <c r="E89" s="6" t="s">
        <v>211</v>
      </c>
      <c r="F89" s="6">
        <v>277.70999999999998</v>
      </c>
      <c r="G89" s="6">
        <v>60</v>
      </c>
      <c r="H89" s="11">
        <v>30</v>
      </c>
      <c r="I89" s="23">
        <v>44134</v>
      </c>
      <c r="J89" s="13" t="s">
        <v>725</v>
      </c>
      <c r="K89" s="13" t="s">
        <v>872</v>
      </c>
      <c r="L89" s="13" t="s">
        <v>863</v>
      </c>
    </row>
    <row r="90" spans="1:12" x14ac:dyDescent="0.2">
      <c r="A90" s="1">
        <v>87</v>
      </c>
      <c r="B90" s="7" t="s">
        <v>23</v>
      </c>
      <c r="C90" s="8" t="s">
        <v>521</v>
      </c>
      <c r="D90" s="8">
        <v>2329</v>
      </c>
      <c r="E90" s="8" t="s">
        <v>211</v>
      </c>
      <c r="F90" s="8">
        <v>277.70999999999998</v>
      </c>
      <c r="G90" s="8">
        <v>62</v>
      </c>
      <c r="H90" s="12">
        <v>28</v>
      </c>
      <c r="I90" s="13">
        <v>44134</v>
      </c>
      <c r="J90" s="13" t="s">
        <v>725</v>
      </c>
      <c r="K90" s="13" t="s">
        <v>872</v>
      </c>
      <c r="L90" s="13" t="s">
        <v>863</v>
      </c>
    </row>
    <row r="91" spans="1:12" x14ac:dyDescent="0.2">
      <c r="A91" s="1">
        <v>88</v>
      </c>
      <c r="B91" s="5" t="s">
        <v>3</v>
      </c>
      <c r="C91" s="6" t="s">
        <v>522</v>
      </c>
      <c r="D91" s="6">
        <v>2444</v>
      </c>
      <c r="E91" s="6" t="s">
        <v>211</v>
      </c>
      <c r="F91" s="6">
        <v>277.70999999999998</v>
      </c>
      <c r="G91" s="6">
        <v>62</v>
      </c>
      <c r="H91" s="11">
        <v>27</v>
      </c>
      <c r="I91" s="23">
        <v>44134</v>
      </c>
      <c r="J91" s="13" t="s">
        <v>725</v>
      </c>
      <c r="K91" s="13" t="s">
        <v>872</v>
      </c>
      <c r="L91" s="13" t="s">
        <v>863</v>
      </c>
    </row>
    <row r="92" spans="1:12" x14ac:dyDescent="0.2">
      <c r="A92" s="1">
        <v>89</v>
      </c>
      <c r="B92" s="7" t="s">
        <v>22</v>
      </c>
      <c r="C92" s="8" t="s">
        <v>523</v>
      </c>
      <c r="D92" s="8">
        <v>2464</v>
      </c>
      <c r="E92" s="8" t="s">
        <v>211</v>
      </c>
      <c r="F92" s="8">
        <v>277.70999999999998</v>
      </c>
      <c r="G92" s="8">
        <v>64</v>
      </c>
      <c r="H92" s="12">
        <v>27</v>
      </c>
      <c r="I92" s="13">
        <v>44134</v>
      </c>
      <c r="J92" s="13" t="s">
        <v>725</v>
      </c>
      <c r="K92" s="13" t="s">
        <v>872</v>
      </c>
      <c r="L92" s="13" t="s">
        <v>863</v>
      </c>
    </row>
    <row r="93" spans="1:12" x14ac:dyDescent="0.2">
      <c r="A93" s="1">
        <v>90</v>
      </c>
      <c r="B93" s="5" t="s">
        <v>33</v>
      </c>
      <c r="C93" s="6" t="s">
        <v>528</v>
      </c>
      <c r="D93" s="6">
        <v>5343</v>
      </c>
      <c r="E93" s="6" t="s">
        <v>213</v>
      </c>
      <c r="F93" s="6">
        <v>189.68</v>
      </c>
      <c r="G93" s="6">
        <v>60</v>
      </c>
      <c r="H93" s="11">
        <v>23</v>
      </c>
      <c r="I93" s="23">
        <v>44134</v>
      </c>
      <c r="J93" s="13" t="s">
        <v>725</v>
      </c>
      <c r="K93" s="13" t="s">
        <v>872</v>
      </c>
      <c r="L93" s="13" t="s">
        <v>873</v>
      </c>
    </row>
    <row r="94" spans="1:12" x14ac:dyDescent="0.2">
      <c r="A94" s="1">
        <v>91</v>
      </c>
      <c r="B94" s="7" t="s">
        <v>35</v>
      </c>
      <c r="C94" s="8" t="s">
        <v>529</v>
      </c>
      <c r="D94" s="8">
        <v>6232</v>
      </c>
      <c r="E94" s="8" t="s">
        <v>213</v>
      </c>
      <c r="F94" s="8">
        <v>189.68</v>
      </c>
      <c r="G94" s="8">
        <v>61</v>
      </c>
      <c r="H94" s="12">
        <v>22</v>
      </c>
      <c r="I94" s="13">
        <v>44134</v>
      </c>
      <c r="J94" s="13" t="s">
        <v>725</v>
      </c>
      <c r="K94" s="13" t="s">
        <v>872</v>
      </c>
      <c r="L94" s="13" t="s">
        <v>873</v>
      </c>
    </row>
    <row r="95" spans="1:12" x14ac:dyDescent="0.2">
      <c r="A95" s="1">
        <v>92</v>
      </c>
      <c r="B95" s="5" t="s">
        <v>71</v>
      </c>
      <c r="C95" s="6" t="s">
        <v>530</v>
      </c>
      <c r="D95" s="6">
        <v>431</v>
      </c>
      <c r="E95" s="6" t="s">
        <v>219</v>
      </c>
      <c r="F95" s="6">
        <v>281.66000000000003</v>
      </c>
      <c r="G95" s="6">
        <v>62</v>
      </c>
      <c r="H95" s="11">
        <v>35</v>
      </c>
      <c r="I95" s="23">
        <v>44134</v>
      </c>
      <c r="J95" s="13" t="s">
        <v>725</v>
      </c>
      <c r="K95" s="13" t="s">
        <v>862</v>
      </c>
      <c r="L95" s="13" t="s">
        <v>863</v>
      </c>
    </row>
    <row r="96" spans="1:12" x14ac:dyDescent="0.2">
      <c r="A96" s="1">
        <v>93</v>
      </c>
      <c r="B96" s="7" t="s">
        <v>67</v>
      </c>
      <c r="C96" s="8" t="s">
        <v>531</v>
      </c>
      <c r="D96" s="8">
        <v>693</v>
      </c>
      <c r="E96" s="8" t="s">
        <v>219</v>
      </c>
      <c r="F96" s="8">
        <v>281.66000000000003</v>
      </c>
      <c r="G96" s="8">
        <v>59</v>
      </c>
      <c r="H96" s="12">
        <v>35</v>
      </c>
      <c r="I96" s="13">
        <v>44134</v>
      </c>
      <c r="J96" s="13" t="s">
        <v>725</v>
      </c>
      <c r="K96" s="13" t="s">
        <v>862</v>
      </c>
      <c r="L96" s="13" t="s">
        <v>863</v>
      </c>
    </row>
    <row r="97" spans="1:12" x14ac:dyDescent="0.2">
      <c r="A97" s="1">
        <v>94</v>
      </c>
      <c r="B97" s="5" t="s">
        <v>77</v>
      </c>
      <c r="C97" s="6" t="s">
        <v>532</v>
      </c>
      <c r="D97" s="6">
        <v>859</v>
      </c>
      <c r="E97" s="6" t="s">
        <v>219</v>
      </c>
      <c r="F97" s="6">
        <v>281.66000000000003</v>
      </c>
      <c r="G97" s="6">
        <v>58</v>
      </c>
      <c r="H97" s="11">
        <v>34</v>
      </c>
      <c r="I97" s="23">
        <v>44134</v>
      </c>
      <c r="J97" s="13" t="s">
        <v>725</v>
      </c>
      <c r="K97" s="13" t="s">
        <v>862</v>
      </c>
      <c r="L97" s="13" t="s">
        <v>863</v>
      </c>
    </row>
    <row r="98" spans="1:12" x14ac:dyDescent="0.2">
      <c r="A98" s="1">
        <v>95</v>
      </c>
      <c r="B98" s="7" t="s">
        <v>68</v>
      </c>
      <c r="C98" s="8" t="s">
        <v>534</v>
      </c>
      <c r="D98" s="8">
        <v>1218</v>
      </c>
      <c r="E98" s="8" t="s">
        <v>219</v>
      </c>
      <c r="F98" s="8">
        <v>281.66000000000003</v>
      </c>
      <c r="G98" s="8">
        <v>64</v>
      </c>
      <c r="H98" s="12">
        <v>33</v>
      </c>
      <c r="I98" s="13">
        <v>44134</v>
      </c>
      <c r="J98" s="13" t="s">
        <v>725</v>
      </c>
      <c r="K98" s="13" t="s">
        <v>862</v>
      </c>
      <c r="L98" s="13" t="s">
        <v>863</v>
      </c>
    </row>
    <row r="99" spans="1:12" x14ac:dyDescent="0.2">
      <c r="A99" s="1">
        <v>96</v>
      </c>
      <c r="B99" s="5" t="s">
        <v>55</v>
      </c>
      <c r="C99" s="6" t="s">
        <v>535</v>
      </c>
      <c r="D99" s="6">
        <v>1977</v>
      </c>
      <c r="E99" s="6" t="s">
        <v>219</v>
      </c>
      <c r="F99" s="6">
        <v>281.66000000000003</v>
      </c>
      <c r="G99" s="6">
        <v>61</v>
      </c>
      <c r="H99" s="11">
        <v>30</v>
      </c>
      <c r="I99" s="23">
        <v>44134</v>
      </c>
      <c r="J99" s="13" t="s">
        <v>725</v>
      </c>
      <c r="K99" s="13" t="s">
        <v>862</v>
      </c>
      <c r="L99" s="13" t="s">
        <v>863</v>
      </c>
    </row>
    <row r="100" spans="1:12" x14ac:dyDescent="0.2">
      <c r="A100" s="1">
        <v>97</v>
      </c>
      <c r="B100" s="7" t="s">
        <v>48</v>
      </c>
      <c r="C100" s="8" t="s">
        <v>536</v>
      </c>
      <c r="D100" s="8">
        <v>2026</v>
      </c>
      <c r="E100" s="8" t="s">
        <v>219</v>
      </c>
      <c r="F100" s="8">
        <v>281.66000000000003</v>
      </c>
      <c r="G100" s="8">
        <v>62</v>
      </c>
      <c r="H100" s="12">
        <v>30</v>
      </c>
      <c r="I100" s="13">
        <v>44134</v>
      </c>
      <c r="J100" s="13" t="s">
        <v>725</v>
      </c>
      <c r="K100" s="13" t="s">
        <v>862</v>
      </c>
      <c r="L100" s="13" t="s">
        <v>863</v>
      </c>
    </row>
    <row r="101" spans="1:12" x14ac:dyDescent="0.2">
      <c r="A101" s="1">
        <v>98</v>
      </c>
      <c r="B101" s="5" t="s">
        <v>50</v>
      </c>
      <c r="C101" s="6" t="s">
        <v>537</v>
      </c>
      <c r="D101" s="6">
        <v>2211</v>
      </c>
      <c r="E101" s="6" t="s">
        <v>219</v>
      </c>
      <c r="F101" s="6">
        <v>281.66000000000003</v>
      </c>
      <c r="G101" s="6">
        <v>59</v>
      </c>
      <c r="H101" s="11">
        <v>23</v>
      </c>
      <c r="I101" s="23">
        <v>44134</v>
      </c>
      <c r="J101" s="13" t="s">
        <v>725</v>
      </c>
      <c r="K101" s="13" t="s">
        <v>862</v>
      </c>
      <c r="L101" s="13" t="s">
        <v>863</v>
      </c>
    </row>
    <row r="102" spans="1:12" x14ac:dyDescent="0.2">
      <c r="A102" s="1">
        <v>99</v>
      </c>
      <c r="B102" s="7" t="s">
        <v>69</v>
      </c>
      <c r="C102" s="8" t="s">
        <v>539</v>
      </c>
      <c r="D102" s="8">
        <v>3412</v>
      </c>
      <c r="E102" s="8" t="s">
        <v>219</v>
      </c>
      <c r="F102" s="8">
        <v>291.10000000000002</v>
      </c>
      <c r="G102" s="8">
        <v>61</v>
      </c>
      <c r="H102" s="12">
        <v>37</v>
      </c>
      <c r="I102" s="13">
        <v>44134</v>
      </c>
      <c r="J102" s="13" t="s">
        <v>725</v>
      </c>
      <c r="K102" s="13" t="s">
        <v>862</v>
      </c>
      <c r="L102" s="13" t="s">
        <v>863</v>
      </c>
    </row>
    <row r="103" spans="1:12" x14ac:dyDescent="0.2">
      <c r="A103" s="1">
        <v>100</v>
      </c>
      <c r="B103" s="5" t="s">
        <v>47</v>
      </c>
      <c r="C103" s="6" t="s">
        <v>541</v>
      </c>
      <c r="D103" s="6">
        <v>3932</v>
      </c>
      <c r="E103" s="6" t="s">
        <v>219</v>
      </c>
      <c r="F103" s="6">
        <v>281.66000000000003</v>
      </c>
      <c r="G103" s="6">
        <v>61</v>
      </c>
      <c r="H103" s="11">
        <v>26</v>
      </c>
      <c r="I103" s="23">
        <v>44134</v>
      </c>
      <c r="J103" s="13" t="s">
        <v>725</v>
      </c>
      <c r="K103" s="13" t="s">
        <v>862</v>
      </c>
      <c r="L103" s="13" t="s">
        <v>863</v>
      </c>
    </row>
    <row r="104" spans="1:12" x14ac:dyDescent="0.2">
      <c r="A104" s="1">
        <v>101</v>
      </c>
      <c r="B104" s="7" t="s">
        <v>42</v>
      </c>
      <c r="C104" s="8" t="s">
        <v>542</v>
      </c>
      <c r="D104" s="8">
        <v>5468</v>
      </c>
      <c r="E104" s="8" t="s">
        <v>219</v>
      </c>
      <c r="F104" s="8">
        <v>281.66000000000003</v>
      </c>
      <c r="G104" s="8">
        <v>61</v>
      </c>
      <c r="H104" s="12">
        <v>19</v>
      </c>
      <c r="I104" s="13">
        <v>44134</v>
      </c>
      <c r="J104" s="13" t="s">
        <v>725</v>
      </c>
      <c r="K104" s="13" t="s">
        <v>862</v>
      </c>
      <c r="L104" s="13" t="s">
        <v>863</v>
      </c>
    </row>
    <row r="105" spans="1:12" x14ac:dyDescent="0.2">
      <c r="A105" s="1">
        <v>102</v>
      </c>
      <c r="B105" s="5" t="s">
        <v>44</v>
      </c>
      <c r="C105" s="6" t="s">
        <v>543</v>
      </c>
      <c r="D105" s="6">
        <v>7007</v>
      </c>
      <c r="E105" s="6" t="s">
        <v>219</v>
      </c>
      <c r="F105" s="6">
        <v>281.66000000000003</v>
      </c>
      <c r="G105" s="6">
        <v>62</v>
      </c>
      <c r="H105" s="11">
        <v>14</v>
      </c>
      <c r="I105" s="23">
        <v>44134</v>
      </c>
      <c r="J105" s="13" t="s">
        <v>725</v>
      </c>
      <c r="K105" s="13" t="s">
        <v>862</v>
      </c>
      <c r="L105" s="13" t="s">
        <v>863</v>
      </c>
    </row>
    <row r="106" spans="1:12" x14ac:dyDescent="0.2">
      <c r="A106" s="1">
        <v>103</v>
      </c>
      <c r="B106" s="7" t="s">
        <v>83</v>
      </c>
      <c r="C106" s="8" t="s">
        <v>544</v>
      </c>
      <c r="D106" s="8">
        <v>5808</v>
      </c>
      <c r="E106" s="8" t="s">
        <v>227</v>
      </c>
      <c r="F106" s="8">
        <v>192.38</v>
      </c>
      <c r="G106" s="8">
        <v>59</v>
      </c>
      <c r="H106" s="12">
        <v>15</v>
      </c>
      <c r="I106" s="13">
        <v>44134</v>
      </c>
      <c r="J106" s="13" t="s">
        <v>725</v>
      </c>
      <c r="K106" s="13" t="s">
        <v>862</v>
      </c>
      <c r="L106" s="13" t="s">
        <v>873</v>
      </c>
    </row>
    <row r="107" spans="1:12" x14ac:dyDescent="0.2">
      <c r="A107" s="1">
        <v>104</v>
      </c>
      <c r="B107" s="5" t="s">
        <v>88</v>
      </c>
      <c r="C107" s="6" t="s">
        <v>547</v>
      </c>
      <c r="D107" s="6">
        <v>8020</v>
      </c>
      <c r="E107" s="6" t="s">
        <v>227</v>
      </c>
      <c r="F107" s="6">
        <v>192.38</v>
      </c>
      <c r="G107" s="6">
        <v>58</v>
      </c>
      <c r="H107" s="11">
        <v>13</v>
      </c>
      <c r="I107" s="23">
        <v>44134</v>
      </c>
      <c r="J107" s="13" t="s">
        <v>725</v>
      </c>
      <c r="K107" s="13" t="s">
        <v>862</v>
      </c>
      <c r="L107" s="13" t="s">
        <v>873</v>
      </c>
    </row>
    <row r="108" spans="1:12" x14ac:dyDescent="0.2">
      <c r="A108" s="1">
        <v>105</v>
      </c>
      <c r="B108" s="7" t="s">
        <v>100</v>
      </c>
      <c r="C108" s="8" t="s">
        <v>548</v>
      </c>
      <c r="D108" s="8">
        <v>1301</v>
      </c>
      <c r="E108" s="8" t="s">
        <v>235</v>
      </c>
      <c r="F108" s="8">
        <v>291.10000000000002</v>
      </c>
      <c r="G108" s="8">
        <v>55</v>
      </c>
      <c r="H108" s="12">
        <v>33</v>
      </c>
      <c r="I108" s="13">
        <v>44134</v>
      </c>
      <c r="J108" s="13" t="s">
        <v>725</v>
      </c>
      <c r="K108" s="13" t="s">
        <v>874</v>
      </c>
      <c r="L108" s="13" t="s">
        <v>863</v>
      </c>
    </row>
    <row r="109" spans="1:12" x14ac:dyDescent="0.2">
      <c r="A109" s="1">
        <v>106</v>
      </c>
      <c r="B109" s="5" t="s">
        <v>137</v>
      </c>
      <c r="C109" s="6" t="s">
        <v>553</v>
      </c>
      <c r="D109" s="6">
        <v>1387</v>
      </c>
      <c r="E109" s="6" t="s">
        <v>246</v>
      </c>
      <c r="F109" s="6">
        <v>351.87</v>
      </c>
      <c r="G109" s="6">
        <v>59</v>
      </c>
      <c r="H109" s="11">
        <v>33</v>
      </c>
      <c r="I109" s="23">
        <v>44134</v>
      </c>
      <c r="J109" s="13" t="s">
        <v>725</v>
      </c>
      <c r="K109" s="13" t="s">
        <v>875</v>
      </c>
      <c r="L109" s="13" t="s">
        <v>863</v>
      </c>
    </row>
    <row r="110" spans="1:12" x14ac:dyDescent="0.2">
      <c r="A110" s="1">
        <v>107</v>
      </c>
      <c r="B110" s="7" t="s">
        <v>146</v>
      </c>
      <c r="C110" s="8" t="s">
        <v>555</v>
      </c>
      <c r="D110" s="8">
        <v>1430</v>
      </c>
      <c r="E110" s="8" t="s">
        <v>250</v>
      </c>
      <c r="F110" s="8">
        <v>240.34</v>
      </c>
      <c r="G110" s="8">
        <v>60</v>
      </c>
      <c r="H110" s="12">
        <v>33</v>
      </c>
      <c r="I110" s="13">
        <v>44134</v>
      </c>
      <c r="J110" s="13" t="s">
        <v>725</v>
      </c>
      <c r="K110" s="13" t="s">
        <v>875</v>
      </c>
      <c r="L110" s="13" t="s">
        <v>873</v>
      </c>
    </row>
    <row r="111" spans="1:12" x14ac:dyDescent="0.2">
      <c r="A111" s="1">
        <v>108</v>
      </c>
      <c r="B111" s="5" t="s">
        <v>165</v>
      </c>
      <c r="C111" s="6" t="s">
        <v>556</v>
      </c>
      <c r="D111" s="6">
        <v>2448</v>
      </c>
      <c r="E111" s="6" t="s">
        <v>250</v>
      </c>
      <c r="F111" s="6">
        <v>240.34</v>
      </c>
      <c r="G111" s="6">
        <v>58</v>
      </c>
      <c r="H111" s="11">
        <v>27</v>
      </c>
      <c r="I111" s="23">
        <v>44134</v>
      </c>
      <c r="J111" s="13" t="s">
        <v>725</v>
      </c>
      <c r="K111" s="13" t="s">
        <v>875</v>
      </c>
      <c r="L111" s="13" t="s">
        <v>873</v>
      </c>
    </row>
    <row r="112" spans="1:12" x14ac:dyDescent="0.2">
      <c r="A112" s="1">
        <v>109</v>
      </c>
      <c r="B112" s="7" t="s">
        <v>158</v>
      </c>
      <c r="C112" s="8" t="s">
        <v>557</v>
      </c>
      <c r="D112" s="8">
        <v>2489</v>
      </c>
      <c r="E112" s="8" t="s">
        <v>250</v>
      </c>
      <c r="F112" s="8">
        <v>240.34</v>
      </c>
      <c r="G112" s="8">
        <v>62</v>
      </c>
      <c r="H112" s="12">
        <v>27</v>
      </c>
      <c r="I112" s="13">
        <v>44134</v>
      </c>
      <c r="J112" s="13" t="s">
        <v>725</v>
      </c>
      <c r="K112" s="13" t="s">
        <v>875</v>
      </c>
      <c r="L112" s="13" t="s">
        <v>873</v>
      </c>
    </row>
    <row r="113" spans="1:12" x14ac:dyDescent="0.2">
      <c r="A113" s="1">
        <v>110</v>
      </c>
      <c r="B113" s="5" t="s">
        <v>188</v>
      </c>
      <c r="C113" s="6" t="s">
        <v>559</v>
      </c>
      <c r="D113" s="6">
        <v>36</v>
      </c>
      <c r="E113" s="6" t="s">
        <v>258</v>
      </c>
      <c r="F113" s="6">
        <v>351.87</v>
      </c>
      <c r="G113" s="6">
        <v>60</v>
      </c>
      <c r="H113" s="11">
        <v>35</v>
      </c>
      <c r="I113" s="23">
        <v>44287</v>
      </c>
      <c r="J113" s="13" t="s">
        <v>725</v>
      </c>
      <c r="K113" s="13" t="s">
        <v>876</v>
      </c>
      <c r="L113" s="13" t="s">
        <v>863</v>
      </c>
    </row>
    <row r="114" spans="1:12" x14ac:dyDescent="0.2">
      <c r="A114" s="1">
        <v>111</v>
      </c>
      <c r="B114" s="7" t="s">
        <v>8</v>
      </c>
      <c r="C114" s="8" t="s">
        <v>560</v>
      </c>
      <c r="D114" s="8">
        <v>1099</v>
      </c>
      <c r="E114" s="8" t="s">
        <v>208</v>
      </c>
      <c r="F114" s="8">
        <v>291.10000000000002</v>
      </c>
      <c r="G114" s="8">
        <v>57</v>
      </c>
      <c r="H114" s="12">
        <v>31</v>
      </c>
      <c r="I114" s="13">
        <v>44134</v>
      </c>
      <c r="J114" s="13" t="s">
        <v>727</v>
      </c>
      <c r="K114" s="13" t="s">
        <v>872</v>
      </c>
      <c r="L114" s="13" t="s">
        <v>863</v>
      </c>
    </row>
    <row r="115" spans="1:12" x14ac:dyDescent="0.2">
      <c r="A115" s="1">
        <v>112</v>
      </c>
      <c r="B115" s="5" t="s">
        <v>11</v>
      </c>
      <c r="C115" s="6" t="s">
        <v>561</v>
      </c>
      <c r="D115" s="6">
        <v>2401</v>
      </c>
      <c r="E115" s="6" t="s">
        <v>208</v>
      </c>
      <c r="F115" s="6">
        <v>277.70999999999998</v>
      </c>
      <c r="G115" s="6">
        <v>61</v>
      </c>
      <c r="H115" s="11">
        <v>28</v>
      </c>
      <c r="I115" s="23">
        <v>44134</v>
      </c>
      <c r="J115" s="13" t="s">
        <v>727</v>
      </c>
      <c r="K115" s="13" t="s">
        <v>872</v>
      </c>
      <c r="L115" s="13" t="s">
        <v>863</v>
      </c>
    </row>
    <row r="116" spans="1:12" x14ac:dyDescent="0.2">
      <c r="A116" s="1">
        <v>113</v>
      </c>
      <c r="B116" s="7" t="s">
        <v>38</v>
      </c>
      <c r="C116" s="8" t="s">
        <v>562</v>
      </c>
      <c r="D116" s="8">
        <v>5176</v>
      </c>
      <c r="E116" s="8" t="s">
        <v>215</v>
      </c>
      <c r="F116" s="8">
        <v>189.68</v>
      </c>
      <c r="G116" s="8">
        <v>59</v>
      </c>
      <c r="H116" s="12">
        <v>23</v>
      </c>
      <c r="I116" s="13">
        <v>44134</v>
      </c>
      <c r="J116" s="13" t="s">
        <v>727</v>
      </c>
      <c r="K116" s="13" t="s">
        <v>872</v>
      </c>
      <c r="L116" s="13" t="s">
        <v>873</v>
      </c>
    </row>
    <row r="117" spans="1:12" x14ac:dyDescent="0.2">
      <c r="A117" s="1">
        <v>114</v>
      </c>
      <c r="B117" s="5" t="s">
        <v>37</v>
      </c>
      <c r="C117" s="6" t="s">
        <v>563</v>
      </c>
      <c r="D117" s="6">
        <v>5220</v>
      </c>
      <c r="E117" s="6" t="s">
        <v>215</v>
      </c>
      <c r="F117" s="6">
        <v>189.68</v>
      </c>
      <c r="G117" s="6">
        <v>59</v>
      </c>
      <c r="H117" s="11">
        <v>23</v>
      </c>
      <c r="I117" s="23">
        <v>44134</v>
      </c>
      <c r="J117" s="13" t="s">
        <v>727</v>
      </c>
      <c r="K117" s="13" t="s">
        <v>872</v>
      </c>
      <c r="L117" s="13" t="s">
        <v>873</v>
      </c>
    </row>
    <row r="118" spans="1:12" x14ac:dyDescent="0.2">
      <c r="A118" s="1">
        <v>115</v>
      </c>
      <c r="B118" s="7" t="s">
        <v>79</v>
      </c>
      <c r="C118" s="8" t="s">
        <v>564</v>
      </c>
      <c r="D118" s="8">
        <v>1159</v>
      </c>
      <c r="E118" s="8" t="s">
        <v>226</v>
      </c>
      <c r="F118" s="8">
        <v>281.66000000000003</v>
      </c>
      <c r="G118" s="8">
        <v>59</v>
      </c>
      <c r="H118" s="12">
        <v>33</v>
      </c>
      <c r="I118" s="13">
        <v>44134</v>
      </c>
      <c r="J118" s="13" t="s">
        <v>727</v>
      </c>
      <c r="K118" s="13" t="s">
        <v>862</v>
      </c>
      <c r="L118" s="13" t="s">
        <v>863</v>
      </c>
    </row>
    <row r="119" spans="1:12" x14ac:dyDescent="0.2">
      <c r="A119" s="1">
        <v>116</v>
      </c>
      <c r="B119" s="5" t="s">
        <v>58</v>
      </c>
      <c r="C119" s="6" t="s">
        <v>565</v>
      </c>
      <c r="D119" s="6">
        <v>1472</v>
      </c>
      <c r="E119" s="6" t="s">
        <v>226</v>
      </c>
      <c r="F119" s="6">
        <v>281.66000000000003</v>
      </c>
      <c r="G119" s="6">
        <v>60</v>
      </c>
      <c r="H119" s="11">
        <v>32</v>
      </c>
      <c r="I119" s="23">
        <v>44134</v>
      </c>
      <c r="J119" s="13" t="s">
        <v>727</v>
      </c>
      <c r="K119" s="13" t="s">
        <v>862</v>
      </c>
      <c r="L119" s="13" t="s">
        <v>863</v>
      </c>
    </row>
    <row r="120" spans="1:12" x14ac:dyDescent="0.2">
      <c r="A120" s="1">
        <v>117</v>
      </c>
      <c r="B120" s="7" t="s">
        <v>707</v>
      </c>
      <c r="C120" s="8" t="s">
        <v>866</v>
      </c>
      <c r="D120" s="8">
        <v>1524</v>
      </c>
      <c r="E120" s="8" t="s">
        <v>226</v>
      </c>
      <c r="F120" s="8">
        <v>281.66000000000003</v>
      </c>
      <c r="G120" s="8">
        <v>61</v>
      </c>
      <c r="H120" s="12">
        <v>32</v>
      </c>
      <c r="I120" s="13">
        <v>44134</v>
      </c>
      <c r="J120" s="13" t="s">
        <v>727</v>
      </c>
      <c r="K120" s="13" t="s">
        <v>862</v>
      </c>
      <c r="L120" s="13" t="s">
        <v>863</v>
      </c>
    </row>
    <row r="121" spans="1:12" x14ac:dyDescent="0.2">
      <c r="A121" s="1">
        <v>118</v>
      </c>
      <c r="B121" s="5" t="s">
        <v>706</v>
      </c>
      <c r="C121" s="6" t="s">
        <v>867</v>
      </c>
      <c r="D121" s="6">
        <v>2790</v>
      </c>
      <c r="E121" s="6" t="s">
        <v>226</v>
      </c>
      <c r="F121" s="6">
        <v>281.66000000000003</v>
      </c>
      <c r="G121" s="6">
        <v>54</v>
      </c>
      <c r="H121" s="11">
        <v>25</v>
      </c>
      <c r="I121" s="23">
        <v>44134</v>
      </c>
      <c r="J121" s="13" t="s">
        <v>727</v>
      </c>
      <c r="K121" s="13" t="s">
        <v>862</v>
      </c>
      <c r="L121" s="13" t="s">
        <v>863</v>
      </c>
    </row>
    <row r="122" spans="1:12" x14ac:dyDescent="0.2">
      <c r="A122" s="1">
        <v>119</v>
      </c>
      <c r="B122" s="7" t="s">
        <v>705</v>
      </c>
      <c r="C122" s="8" t="s">
        <v>797</v>
      </c>
      <c r="D122" s="8">
        <v>6680</v>
      </c>
      <c r="E122" s="8" t="s">
        <v>226</v>
      </c>
      <c r="F122" s="8">
        <v>281.66000000000003</v>
      </c>
      <c r="G122" s="8">
        <v>57</v>
      </c>
      <c r="H122" s="12">
        <v>22</v>
      </c>
      <c r="I122" s="13">
        <v>44134</v>
      </c>
      <c r="J122" s="13" t="s">
        <v>727</v>
      </c>
      <c r="K122" s="13" t="s">
        <v>862</v>
      </c>
      <c r="L122" s="13" t="s">
        <v>863</v>
      </c>
    </row>
    <row r="123" spans="1:12" x14ac:dyDescent="0.2">
      <c r="A123" s="1">
        <v>120</v>
      </c>
      <c r="B123" s="5" t="s">
        <v>86</v>
      </c>
      <c r="C123" s="6" t="s">
        <v>568</v>
      </c>
      <c r="D123" s="6">
        <v>6593</v>
      </c>
      <c r="E123" s="6" t="s">
        <v>230</v>
      </c>
      <c r="F123" s="6">
        <v>192.38</v>
      </c>
      <c r="G123" s="6">
        <v>63</v>
      </c>
      <c r="H123" s="11">
        <v>22</v>
      </c>
      <c r="I123" s="23">
        <v>44134</v>
      </c>
      <c r="J123" s="13" t="s">
        <v>727</v>
      </c>
      <c r="K123" s="13" t="s">
        <v>862</v>
      </c>
      <c r="L123" s="13" t="s">
        <v>873</v>
      </c>
    </row>
    <row r="124" spans="1:12" x14ac:dyDescent="0.2">
      <c r="A124" s="1">
        <v>121</v>
      </c>
      <c r="B124" s="7" t="s">
        <v>704</v>
      </c>
      <c r="C124" s="8" t="s">
        <v>794</v>
      </c>
      <c r="D124" s="8">
        <v>7371</v>
      </c>
      <c r="E124" s="8" t="s">
        <v>230</v>
      </c>
      <c r="F124" s="8">
        <v>291.10000000000002</v>
      </c>
      <c r="G124" s="8">
        <v>60</v>
      </c>
      <c r="H124" s="12">
        <v>21</v>
      </c>
      <c r="I124" s="13">
        <v>44134</v>
      </c>
      <c r="J124" s="13" t="s">
        <v>727</v>
      </c>
      <c r="K124" s="13" t="s">
        <v>862</v>
      </c>
      <c r="L124" s="13" t="s">
        <v>873</v>
      </c>
    </row>
    <row r="125" spans="1:12" x14ac:dyDescent="0.2">
      <c r="A125" s="1">
        <v>122</v>
      </c>
      <c r="B125" s="5" t="s">
        <v>90</v>
      </c>
      <c r="C125" s="6" t="s">
        <v>570</v>
      </c>
      <c r="D125" s="6">
        <v>8921</v>
      </c>
      <c r="E125" s="6" t="s">
        <v>230</v>
      </c>
      <c r="F125" s="6">
        <v>281.66000000000003</v>
      </c>
      <c r="G125" s="6">
        <v>61</v>
      </c>
      <c r="H125" s="11">
        <v>19</v>
      </c>
      <c r="I125" s="23">
        <v>44134</v>
      </c>
      <c r="J125" s="13" t="s">
        <v>727</v>
      </c>
      <c r="K125" s="13" t="s">
        <v>862</v>
      </c>
      <c r="L125" s="13" t="s">
        <v>873</v>
      </c>
    </row>
    <row r="126" spans="1:12" x14ac:dyDescent="0.2">
      <c r="A126" s="1">
        <v>123</v>
      </c>
      <c r="B126" s="7" t="s">
        <v>106</v>
      </c>
      <c r="C126" s="8" t="s">
        <v>571</v>
      </c>
      <c r="D126" s="8">
        <v>1603</v>
      </c>
      <c r="E126" s="8" t="s">
        <v>236</v>
      </c>
      <c r="F126" s="8">
        <v>351.87</v>
      </c>
      <c r="G126" s="8">
        <v>60</v>
      </c>
      <c r="H126" s="12">
        <v>30</v>
      </c>
      <c r="I126" s="13">
        <v>44134</v>
      </c>
      <c r="J126" s="13" t="s">
        <v>727</v>
      </c>
      <c r="K126" s="13" t="s">
        <v>874</v>
      </c>
      <c r="L126" s="13" t="s">
        <v>863</v>
      </c>
    </row>
    <row r="127" spans="1:12" x14ac:dyDescent="0.2">
      <c r="A127" s="1">
        <v>124</v>
      </c>
      <c r="B127" s="5" t="s">
        <v>104</v>
      </c>
      <c r="C127" s="6" t="s">
        <v>572</v>
      </c>
      <c r="D127" s="6">
        <v>3803</v>
      </c>
      <c r="E127" s="6" t="s">
        <v>236</v>
      </c>
      <c r="F127" s="6">
        <v>291.10000000000002</v>
      </c>
      <c r="G127" s="6">
        <v>61</v>
      </c>
      <c r="H127" s="11">
        <v>24</v>
      </c>
      <c r="I127" s="23">
        <v>44134</v>
      </c>
      <c r="J127" s="13" t="s">
        <v>727</v>
      </c>
      <c r="K127" s="13" t="s">
        <v>874</v>
      </c>
      <c r="L127" s="13" t="s">
        <v>863</v>
      </c>
    </row>
    <row r="128" spans="1:12" x14ac:dyDescent="0.2">
      <c r="A128" s="1">
        <v>125</v>
      </c>
      <c r="B128" s="7" t="s">
        <v>102</v>
      </c>
      <c r="C128" s="8" t="s">
        <v>573</v>
      </c>
      <c r="D128" s="8">
        <v>4974</v>
      </c>
      <c r="E128" s="8" t="s">
        <v>236</v>
      </c>
      <c r="F128" s="8">
        <v>291.10000000000002</v>
      </c>
      <c r="G128" s="8">
        <v>60</v>
      </c>
      <c r="H128" s="12">
        <v>21</v>
      </c>
      <c r="I128" s="13">
        <v>44134</v>
      </c>
      <c r="J128" s="13" t="s">
        <v>727</v>
      </c>
      <c r="K128" s="13" t="s">
        <v>874</v>
      </c>
      <c r="L128" s="13" t="s">
        <v>863</v>
      </c>
    </row>
    <row r="129" spans="1:12" x14ac:dyDescent="0.2">
      <c r="A129" s="1">
        <v>126</v>
      </c>
      <c r="B129" s="5" t="s">
        <v>703</v>
      </c>
      <c r="C129" s="6" t="s">
        <v>868</v>
      </c>
      <c r="D129" s="6">
        <v>5797</v>
      </c>
      <c r="E129" s="6" t="s">
        <v>236</v>
      </c>
      <c r="F129" s="6">
        <v>291.10000000000002</v>
      </c>
      <c r="G129" s="6">
        <v>55</v>
      </c>
      <c r="H129" s="11">
        <v>22</v>
      </c>
      <c r="I129" s="23">
        <v>44134</v>
      </c>
      <c r="J129" s="13" t="s">
        <v>727</v>
      </c>
      <c r="K129" s="13" t="s">
        <v>874</v>
      </c>
      <c r="L129" s="13" t="s">
        <v>863</v>
      </c>
    </row>
    <row r="130" spans="1:12" x14ac:dyDescent="0.2">
      <c r="A130" s="1">
        <v>127</v>
      </c>
      <c r="B130" s="7" t="s">
        <v>117</v>
      </c>
      <c r="C130" s="8" t="s">
        <v>574</v>
      </c>
      <c r="D130" s="8">
        <v>8171</v>
      </c>
      <c r="E130" s="8" t="s">
        <v>242</v>
      </c>
      <c r="F130" s="8">
        <v>198.82</v>
      </c>
      <c r="G130" s="8">
        <v>61</v>
      </c>
      <c r="H130" s="12">
        <v>20</v>
      </c>
      <c r="I130" s="13">
        <v>44134</v>
      </c>
      <c r="J130" s="13" t="s">
        <v>727</v>
      </c>
      <c r="K130" s="13" t="s">
        <v>874</v>
      </c>
      <c r="L130" s="13" t="s">
        <v>873</v>
      </c>
    </row>
    <row r="131" spans="1:12" x14ac:dyDescent="0.2">
      <c r="A131" s="1">
        <v>128</v>
      </c>
      <c r="B131" s="5" t="s">
        <v>186</v>
      </c>
      <c r="C131" s="6" t="s">
        <v>577</v>
      </c>
      <c r="D131" s="6">
        <v>1912</v>
      </c>
      <c r="E131" s="6" t="s">
        <v>257</v>
      </c>
      <c r="F131" s="6">
        <v>351.87</v>
      </c>
      <c r="G131" s="6">
        <v>59</v>
      </c>
      <c r="H131" s="11">
        <v>30</v>
      </c>
      <c r="I131" s="23">
        <v>44287</v>
      </c>
      <c r="J131" s="13" t="s">
        <v>727</v>
      </c>
      <c r="K131" s="13" t="s">
        <v>876</v>
      </c>
      <c r="L131" s="13" t="s">
        <v>863</v>
      </c>
    </row>
    <row r="132" spans="1:12" x14ac:dyDescent="0.2">
      <c r="A132" s="1">
        <v>129</v>
      </c>
      <c r="B132" s="7" t="s">
        <v>92</v>
      </c>
      <c r="C132" s="8" t="s">
        <v>578</v>
      </c>
      <c r="D132" s="8">
        <v>1891</v>
      </c>
      <c r="E132" s="8" t="s">
        <v>260</v>
      </c>
      <c r="F132" s="8">
        <v>240.34</v>
      </c>
      <c r="G132" s="8">
        <v>61</v>
      </c>
      <c r="H132" s="12">
        <v>30</v>
      </c>
      <c r="I132" s="13">
        <v>44134</v>
      </c>
      <c r="J132" s="13" t="s">
        <v>727</v>
      </c>
      <c r="K132" s="13" t="s">
        <v>876</v>
      </c>
      <c r="L132" s="13" t="s">
        <v>873</v>
      </c>
    </row>
    <row r="133" spans="1:12" x14ac:dyDescent="0.2">
      <c r="A133" s="1">
        <v>130</v>
      </c>
      <c r="B133" s="5" t="s">
        <v>202</v>
      </c>
      <c r="C133" s="6" t="s">
        <v>579</v>
      </c>
      <c r="D133" s="6">
        <v>2376</v>
      </c>
      <c r="E133" s="6" t="s">
        <v>260</v>
      </c>
      <c r="F133" s="6">
        <v>240.34</v>
      </c>
      <c r="G133" s="6">
        <v>61</v>
      </c>
      <c r="H133" s="11">
        <v>28</v>
      </c>
      <c r="I133" s="23">
        <v>44287</v>
      </c>
      <c r="J133" s="13" t="s">
        <v>727</v>
      </c>
      <c r="K133" s="13" t="s">
        <v>876</v>
      </c>
      <c r="L133" s="13" t="s">
        <v>873</v>
      </c>
    </row>
    <row r="134" spans="1:12" x14ac:dyDescent="0.2">
      <c r="A134" s="1">
        <v>131</v>
      </c>
      <c r="B134" s="7" t="s">
        <v>191</v>
      </c>
      <c r="C134" s="8" t="s">
        <v>581</v>
      </c>
      <c r="D134" s="8">
        <v>5003</v>
      </c>
      <c r="E134" s="8" t="s">
        <v>260</v>
      </c>
      <c r="F134" s="8">
        <v>240.34</v>
      </c>
      <c r="G134" s="8">
        <v>57</v>
      </c>
      <c r="H134" s="12">
        <v>21</v>
      </c>
      <c r="I134" s="13">
        <v>44287</v>
      </c>
      <c r="J134" s="13" t="s">
        <v>727</v>
      </c>
      <c r="K134" s="13" t="s">
        <v>876</v>
      </c>
      <c r="L134" s="13" t="s">
        <v>873</v>
      </c>
    </row>
    <row r="135" spans="1:12" x14ac:dyDescent="0.2">
      <c r="A135" s="1">
        <v>132</v>
      </c>
      <c r="B135" s="5" t="s">
        <v>20</v>
      </c>
      <c r="C135" s="6" t="s">
        <v>582</v>
      </c>
      <c r="D135" s="6">
        <v>1204</v>
      </c>
      <c r="E135" s="6" t="s">
        <v>206</v>
      </c>
      <c r="F135" s="6">
        <v>277.70999999999998</v>
      </c>
      <c r="G135" s="6">
        <v>60</v>
      </c>
      <c r="H135" s="11">
        <v>31</v>
      </c>
      <c r="I135" s="23">
        <v>44134</v>
      </c>
      <c r="J135" s="13" t="s">
        <v>724</v>
      </c>
      <c r="K135" s="13" t="s">
        <v>872</v>
      </c>
      <c r="L135" s="13" t="s">
        <v>863</v>
      </c>
    </row>
    <row r="136" spans="1:12" x14ac:dyDescent="0.2">
      <c r="A136" s="1">
        <v>133</v>
      </c>
      <c r="B136" s="7" t="s">
        <v>28</v>
      </c>
      <c r="C136" s="8" t="s">
        <v>583</v>
      </c>
      <c r="D136" s="8">
        <v>1594</v>
      </c>
      <c r="E136" s="8" t="s">
        <v>206</v>
      </c>
      <c r="F136" s="8">
        <v>277.70999999999998</v>
      </c>
      <c r="G136" s="8">
        <v>64</v>
      </c>
      <c r="H136" s="12">
        <v>30</v>
      </c>
      <c r="I136" s="13">
        <v>44134</v>
      </c>
      <c r="J136" s="13" t="s">
        <v>724</v>
      </c>
      <c r="K136" s="13" t="s">
        <v>872</v>
      </c>
      <c r="L136" s="13" t="s">
        <v>863</v>
      </c>
    </row>
    <row r="137" spans="1:12" x14ac:dyDescent="0.2">
      <c r="A137" s="1">
        <v>134</v>
      </c>
      <c r="B137" s="5" t="s">
        <v>10</v>
      </c>
      <c r="C137" s="6" t="s">
        <v>584</v>
      </c>
      <c r="D137" s="6">
        <v>2426</v>
      </c>
      <c r="E137" s="6" t="s">
        <v>206</v>
      </c>
      <c r="F137" s="6">
        <v>277.70999999999998</v>
      </c>
      <c r="G137" s="6">
        <v>57</v>
      </c>
      <c r="H137" s="11">
        <v>27</v>
      </c>
      <c r="I137" s="23">
        <v>44134</v>
      </c>
      <c r="J137" s="13" t="s">
        <v>724</v>
      </c>
      <c r="K137" s="13" t="s">
        <v>872</v>
      </c>
      <c r="L137" s="13" t="s">
        <v>863</v>
      </c>
    </row>
    <row r="138" spans="1:12" x14ac:dyDescent="0.2">
      <c r="A138" s="1">
        <v>135</v>
      </c>
      <c r="B138" s="7" t="s">
        <v>30</v>
      </c>
      <c r="C138" s="8" t="s">
        <v>585</v>
      </c>
      <c r="D138" s="8">
        <v>2712</v>
      </c>
      <c r="E138" s="8" t="s">
        <v>206</v>
      </c>
      <c r="F138" s="8">
        <v>277.70999999999998</v>
      </c>
      <c r="G138" s="8">
        <v>62</v>
      </c>
      <c r="H138" s="12">
        <v>26</v>
      </c>
      <c r="I138" s="13">
        <v>44134</v>
      </c>
      <c r="J138" s="13" t="s">
        <v>724</v>
      </c>
      <c r="K138" s="13" t="s">
        <v>872</v>
      </c>
      <c r="L138" s="13" t="s">
        <v>863</v>
      </c>
    </row>
    <row r="139" spans="1:12" x14ac:dyDescent="0.2">
      <c r="A139" s="1">
        <v>136</v>
      </c>
      <c r="B139" s="5" t="s">
        <v>16</v>
      </c>
      <c r="C139" s="6" t="s">
        <v>586</v>
      </c>
      <c r="D139" s="6">
        <v>2904</v>
      </c>
      <c r="E139" s="6" t="s">
        <v>206</v>
      </c>
      <c r="F139" s="6">
        <v>277.70999999999998</v>
      </c>
      <c r="G139" s="6">
        <v>59</v>
      </c>
      <c r="H139" s="11">
        <v>25</v>
      </c>
      <c r="I139" s="23">
        <v>44134</v>
      </c>
      <c r="J139" s="13" t="s">
        <v>724</v>
      </c>
      <c r="K139" s="13" t="s">
        <v>872</v>
      </c>
      <c r="L139" s="13" t="s">
        <v>863</v>
      </c>
    </row>
    <row r="140" spans="1:12" x14ac:dyDescent="0.2">
      <c r="A140" s="1">
        <v>137</v>
      </c>
      <c r="B140" s="7" t="s">
        <v>9</v>
      </c>
      <c r="C140" s="8" t="s">
        <v>587</v>
      </c>
      <c r="D140" s="8">
        <v>2951</v>
      </c>
      <c r="E140" s="8" t="s">
        <v>206</v>
      </c>
      <c r="F140" s="8">
        <v>277.70999999999998</v>
      </c>
      <c r="G140" s="8">
        <v>54</v>
      </c>
      <c r="H140" s="12">
        <v>25</v>
      </c>
      <c r="I140" s="13">
        <v>44134</v>
      </c>
      <c r="J140" s="13" t="s">
        <v>724</v>
      </c>
      <c r="K140" s="13" t="s">
        <v>872</v>
      </c>
      <c r="L140" s="13" t="s">
        <v>863</v>
      </c>
    </row>
    <row r="141" spans="1:12" x14ac:dyDescent="0.2">
      <c r="A141" s="1">
        <v>138</v>
      </c>
      <c r="B141" s="5" t="s">
        <v>6</v>
      </c>
      <c r="C141" s="6" t="s">
        <v>588</v>
      </c>
      <c r="D141" s="6">
        <v>3523</v>
      </c>
      <c r="E141" s="6" t="s">
        <v>206</v>
      </c>
      <c r="F141" s="6">
        <v>277.70999999999998</v>
      </c>
      <c r="G141" s="6">
        <v>59</v>
      </c>
      <c r="H141" s="11">
        <v>25</v>
      </c>
      <c r="I141" s="23">
        <v>44134</v>
      </c>
      <c r="J141" s="13" t="s">
        <v>724</v>
      </c>
      <c r="K141" s="13" t="s">
        <v>872</v>
      </c>
      <c r="L141" s="13" t="s">
        <v>863</v>
      </c>
    </row>
    <row r="142" spans="1:12" x14ac:dyDescent="0.2">
      <c r="A142" s="1">
        <v>139</v>
      </c>
      <c r="B142" s="7" t="s">
        <v>19</v>
      </c>
      <c r="C142" s="8" t="s">
        <v>589</v>
      </c>
      <c r="D142" s="8">
        <v>3883</v>
      </c>
      <c r="E142" s="8" t="s">
        <v>206</v>
      </c>
      <c r="F142" s="8">
        <v>277.70999999999998</v>
      </c>
      <c r="G142" s="8">
        <v>61</v>
      </c>
      <c r="H142" s="12">
        <v>24</v>
      </c>
      <c r="I142" s="13">
        <v>44134</v>
      </c>
      <c r="J142" s="13" t="s">
        <v>724</v>
      </c>
      <c r="K142" s="13" t="s">
        <v>872</v>
      </c>
      <c r="L142" s="13" t="s">
        <v>863</v>
      </c>
    </row>
    <row r="143" spans="1:12" x14ac:dyDescent="0.2">
      <c r="A143" s="1">
        <v>140</v>
      </c>
      <c r="B143" s="5" t="s">
        <v>27</v>
      </c>
      <c r="C143" s="6" t="s">
        <v>590</v>
      </c>
      <c r="D143" s="6">
        <v>6014</v>
      </c>
      <c r="E143" s="6" t="s">
        <v>206</v>
      </c>
      <c r="F143" s="6">
        <v>277.70999999999998</v>
      </c>
      <c r="G143" s="6">
        <v>59</v>
      </c>
      <c r="H143" s="11">
        <v>22</v>
      </c>
      <c r="I143" s="23">
        <v>44134</v>
      </c>
      <c r="J143" s="13" t="s">
        <v>724</v>
      </c>
      <c r="K143" s="13" t="s">
        <v>872</v>
      </c>
      <c r="L143" s="13" t="s">
        <v>863</v>
      </c>
    </row>
    <row r="144" spans="1:12" x14ac:dyDescent="0.2">
      <c r="A144" s="1">
        <v>141</v>
      </c>
      <c r="B144" s="7" t="s">
        <v>39</v>
      </c>
      <c r="C144" s="8" t="s">
        <v>591</v>
      </c>
      <c r="D144" s="8">
        <v>6533</v>
      </c>
      <c r="E144" s="8" t="s">
        <v>216</v>
      </c>
      <c r="F144" s="8">
        <v>189.68</v>
      </c>
      <c r="G144" s="8">
        <v>56</v>
      </c>
      <c r="H144" s="12">
        <v>22</v>
      </c>
      <c r="I144" s="13">
        <v>44134</v>
      </c>
      <c r="J144" s="13" t="s">
        <v>724</v>
      </c>
      <c r="K144" s="13" t="s">
        <v>872</v>
      </c>
      <c r="L144" s="13" t="s">
        <v>873</v>
      </c>
    </row>
    <row r="145" spans="1:12" x14ac:dyDescent="0.2">
      <c r="A145" s="1">
        <v>142</v>
      </c>
      <c r="B145" s="5" t="s">
        <v>81</v>
      </c>
      <c r="C145" s="6" t="s">
        <v>595</v>
      </c>
      <c r="D145" s="6">
        <v>1379</v>
      </c>
      <c r="E145" s="6" t="s">
        <v>218</v>
      </c>
      <c r="F145" s="6">
        <v>281.66000000000003</v>
      </c>
      <c r="G145" s="6">
        <v>60</v>
      </c>
      <c r="H145" s="11">
        <v>33</v>
      </c>
      <c r="I145" s="23">
        <v>44134</v>
      </c>
      <c r="J145" s="13" t="s">
        <v>724</v>
      </c>
      <c r="K145" s="13" t="s">
        <v>862</v>
      </c>
      <c r="L145" s="13" t="s">
        <v>863</v>
      </c>
    </row>
    <row r="146" spans="1:12" x14ac:dyDescent="0.2">
      <c r="A146" s="1">
        <v>143</v>
      </c>
      <c r="B146" s="7" t="s">
        <v>702</v>
      </c>
      <c r="C146" s="8" t="s">
        <v>787</v>
      </c>
      <c r="D146" s="8">
        <v>1657</v>
      </c>
      <c r="E146" s="8" t="s">
        <v>218</v>
      </c>
      <c r="F146" s="8">
        <v>280.88</v>
      </c>
      <c r="G146" s="8">
        <v>62</v>
      </c>
      <c r="H146" s="12">
        <v>30</v>
      </c>
      <c r="I146" s="13">
        <v>44134</v>
      </c>
      <c r="J146" s="13" t="s">
        <v>724</v>
      </c>
      <c r="K146" s="13" t="s">
        <v>862</v>
      </c>
      <c r="L146" s="13" t="s">
        <v>863</v>
      </c>
    </row>
    <row r="147" spans="1:12" x14ac:dyDescent="0.2">
      <c r="A147" s="1">
        <v>144</v>
      </c>
      <c r="B147" s="5" t="s">
        <v>65</v>
      </c>
      <c r="C147" s="6" t="s">
        <v>596</v>
      </c>
      <c r="D147" s="6">
        <v>2268</v>
      </c>
      <c r="E147" s="6" t="s">
        <v>218</v>
      </c>
      <c r="F147" s="6">
        <v>281.66000000000003</v>
      </c>
      <c r="G147" s="6">
        <v>59</v>
      </c>
      <c r="H147" s="11">
        <v>28</v>
      </c>
      <c r="I147" s="23">
        <v>44134</v>
      </c>
      <c r="J147" s="13" t="s">
        <v>724</v>
      </c>
      <c r="K147" s="13" t="s">
        <v>862</v>
      </c>
      <c r="L147" s="13" t="s">
        <v>863</v>
      </c>
    </row>
    <row r="148" spans="1:12" x14ac:dyDescent="0.2">
      <c r="A148" s="1">
        <v>145</v>
      </c>
      <c r="B148" s="7" t="s">
        <v>76</v>
      </c>
      <c r="C148" s="8" t="s">
        <v>597</v>
      </c>
      <c r="D148" s="8">
        <v>2686</v>
      </c>
      <c r="E148" s="8" t="s">
        <v>218</v>
      </c>
      <c r="F148" s="8">
        <v>281.66000000000003</v>
      </c>
      <c r="G148" s="8">
        <v>59</v>
      </c>
      <c r="H148" s="12">
        <v>26</v>
      </c>
      <c r="I148" s="13">
        <v>44134</v>
      </c>
      <c r="J148" s="13" t="s">
        <v>724</v>
      </c>
      <c r="K148" s="13" t="s">
        <v>862</v>
      </c>
      <c r="L148" s="13" t="s">
        <v>863</v>
      </c>
    </row>
    <row r="149" spans="1:12" x14ac:dyDescent="0.2">
      <c r="A149" s="1">
        <v>146</v>
      </c>
      <c r="B149" s="5" t="s">
        <v>70</v>
      </c>
      <c r="C149" s="6" t="s">
        <v>599</v>
      </c>
      <c r="D149" s="6">
        <v>5500</v>
      </c>
      <c r="E149" s="6" t="s">
        <v>218</v>
      </c>
      <c r="F149" s="6">
        <v>281.66000000000003</v>
      </c>
      <c r="G149" s="6">
        <v>62</v>
      </c>
      <c r="H149" s="11">
        <v>23</v>
      </c>
      <c r="I149" s="23">
        <v>44134</v>
      </c>
      <c r="J149" s="13" t="s">
        <v>724</v>
      </c>
      <c r="K149" s="13" t="s">
        <v>862</v>
      </c>
      <c r="L149" s="13" t="s">
        <v>863</v>
      </c>
    </row>
    <row r="150" spans="1:12" x14ac:dyDescent="0.2">
      <c r="A150" s="1">
        <v>147</v>
      </c>
      <c r="B150" s="7" t="s">
        <v>41</v>
      </c>
      <c r="C150" s="8" t="s">
        <v>600</v>
      </c>
      <c r="D150" s="8">
        <v>6431</v>
      </c>
      <c r="E150" s="8" t="s">
        <v>218</v>
      </c>
      <c r="F150" s="8">
        <v>281.66000000000003</v>
      </c>
      <c r="G150" s="8">
        <v>61</v>
      </c>
      <c r="H150" s="12">
        <v>14</v>
      </c>
      <c r="I150" s="13">
        <v>44134</v>
      </c>
      <c r="J150" s="13" t="s">
        <v>724</v>
      </c>
      <c r="K150" s="13" t="s">
        <v>862</v>
      </c>
      <c r="L150" s="13" t="s">
        <v>863</v>
      </c>
    </row>
    <row r="151" spans="1:12" x14ac:dyDescent="0.2">
      <c r="A151" s="1">
        <v>148</v>
      </c>
      <c r="B151" s="5" t="s">
        <v>91</v>
      </c>
      <c r="C151" s="6" t="s">
        <v>602</v>
      </c>
      <c r="D151" s="6">
        <v>7797</v>
      </c>
      <c r="E151" s="6" t="s">
        <v>231</v>
      </c>
      <c r="F151" s="6">
        <v>192.38</v>
      </c>
      <c r="G151" s="6">
        <v>53</v>
      </c>
      <c r="H151" s="11">
        <v>20</v>
      </c>
      <c r="I151" s="23">
        <v>44134</v>
      </c>
      <c r="J151" s="13" t="s">
        <v>724</v>
      </c>
      <c r="K151" s="13" t="s">
        <v>862</v>
      </c>
      <c r="L151" s="13" t="s">
        <v>873</v>
      </c>
    </row>
    <row r="152" spans="1:12" x14ac:dyDescent="0.2">
      <c r="A152" s="1">
        <v>149</v>
      </c>
      <c r="B152" s="7" t="s">
        <v>95</v>
      </c>
      <c r="C152" s="8" t="s">
        <v>604</v>
      </c>
      <c r="D152" s="8">
        <v>160</v>
      </c>
      <c r="E152" s="8" t="s">
        <v>232</v>
      </c>
      <c r="F152" s="8">
        <v>291.10000000000002</v>
      </c>
      <c r="G152" s="8">
        <v>62</v>
      </c>
      <c r="H152" s="12">
        <v>35</v>
      </c>
      <c r="I152" s="13">
        <v>44134</v>
      </c>
      <c r="J152" s="13" t="s">
        <v>724</v>
      </c>
      <c r="K152" s="13" t="s">
        <v>874</v>
      </c>
      <c r="L152" s="13" t="s">
        <v>863</v>
      </c>
    </row>
    <row r="153" spans="1:12" x14ac:dyDescent="0.2">
      <c r="A153" s="1">
        <v>150</v>
      </c>
      <c r="B153" s="5" t="s">
        <v>98</v>
      </c>
      <c r="C153" s="6" t="s">
        <v>605</v>
      </c>
      <c r="D153" s="6">
        <v>235</v>
      </c>
      <c r="E153" s="6" t="s">
        <v>232</v>
      </c>
      <c r="F153" s="6">
        <v>291.10000000000002</v>
      </c>
      <c r="G153" s="6">
        <v>59</v>
      </c>
      <c r="H153" s="11">
        <v>35</v>
      </c>
      <c r="I153" s="23">
        <v>44134</v>
      </c>
      <c r="J153" s="13" t="s">
        <v>724</v>
      </c>
      <c r="K153" s="13" t="s">
        <v>874</v>
      </c>
      <c r="L153" s="13" t="s">
        <v>863</v>
      </c>
    </row>
    <row r="154" spans="1:12" x14ac:dyDescent="0.2">
      <c r="A154" s="1">
        <v>151</v>
      </c>
      <c r="B154" s="7" t="s">
        <v>94</v>
      </c>
      <c r="C154" s="8" t="s">
        <v>606</v>
      </c>
      <c r="D154" s="8">
        <v>616</v>
      </c>
      <c r="E154" s="8" t="s">
        <v>232</v>
      </c>
      <c r="F154" s="8">
        <v>291.10000000000002</v>
      </c>
      <c r="G154" s="8">
        <v>62</v>
      </c>
      <c r="H154" s="12">
        <v>33</v>
      </c>
      <c r="I154" s="13">
        <v>44134</v>
      </c>
      <c r="J154" s="13" t="s">
        <v>724</v>
      </c>
      <c r="K154" s="13" t="s">
        <v>874</v>
      </c>
      <c r="L154" s="13" t="s">
        <v>863</v>
      </c>
    </row>
    <row r="155" spans="1:12" x14ac:dyDescent="0.2">
      <c r="A155" s="1">
        <v>152</v>
      </c>
      <c r="B155" s="5" t="s">
        <v>101</v>
      </c>
      <c r="C155" s="6" t="s">
        <v>607</v>
      </c>
      <c r="D155" s="6">
        <v>649</v>
      </c>
      <c r="E155" s="6" t="s">
        <v>232</v>
      </c>
      <c r="F155" s="6">
        <v>291.10000000000002</v>
      </c>
      <c r="G155" s="6">
        <v>60</v>
      </c>
      <c r="H155" s="11">
        <v>33</v>
      </c>
      <c r="I155" s="23">
        <v>44134</v>
      </c>
      <c r="J155" s="13" t="s">
        <v>724</v>
      </c>
      <c r="K155" s="13" t="s">
        <v>874</v>
      </c>
      <c r="L155" s="13" t="s">
        <v>863</v>
      </c>
    </row>
    <row r="156" spans="1:12" x14ac:dyDescent="0.2">
      <c r="A156" s="1">
        <v>153</v>
      </c>
      <c r="B156" s="7" t="s">
        <v>701</v>
      </c>
      <c r="C156" s="8" t="s">
        <v>869</v>
      </c>
      <c r="D156" s="8">
        <v>1826</v>
      </c>
      <c r="E156" s="8" t="s">
        <v>232</v>
      </c>
      <c r="F156" s="8">
        <v>291.10000000000002</v>
      </c>
      <c r="G156" s="8">
        <v>62</v>
      </c>
      <c r="H156" s="12">
        <v>30</v>
      </c>
      <c r="I156" s="13">
        <v>44134</v>
      </c>
      <c r="J156" s="13" t="s">
        <v>724</v>
      </c>
      <c r="K156" s="13" t="s">
        <v>874</v>
      </c>
      <c r="L156" s="13" t="s">
        <v>863</v>
      </c>
    </row>
    <row r="157" spans="1:12" x14ac:dyDescent="0.2">
      <c r="A157" s="1">
        <v>154</v>
      </c>
      <c r="B157" s="5" t="s">
        <v>93</v>
      </c>
      <c r="C157" s="6" t="s">
        <v>608</v>
      </c>
      <c r="D157" s="6">
        <v>2337</v>
      </c>
      <c r="E157" s="6" t="s">
        <v>232</v>
      </c>
      <c r="F157" s="6">
        <v>291.10000000000002</v>
      </c>
      <c r="G157" s="6">
        <v>63</v>
      </c>
      <c r="H157" s="11">
        <v>28</v>
      </c>
      <c r="I157" s="23">
        <v>44134</v>
      </c>
      <c r="J157" s="13" t="s">
        <v>724</v>
      </c>
      <c r="K157" s="13" t="s">
        <v>874</v>
      </c>
      <c r="L157" s="13" t="s">
        <v>863</v>
      </c>
    </row>
    <row r="158" spans="1:12" x14ac:dyDescent="0.2">
      <c r="A158" s="1">
        <v>155</v>
      </c>
      <c r="B158" s="7" t="s">
        <v>700</v>
      </c>
      <c r="C158" s="8" t="s">
        <v>870</v>
      </c>
      <c r="D158" s="8">
        <v>4616</v>
      </c>
      <c r="E158" s="8" t="s">
        <v>232</v>
      </c>
      <c r="F158" s="8">
        <v>291.10000000000002</v>
      </c>
      <c r="G158" s="8">
        <v>54</v>
      </c>
      <c r="H158" s="12">
        <v>23</v>
      </c>
      <c r="I158" s="13">
        <v>44134</v>
      </c>
      <c r="J158" s="13" t="s">
        <v>724</v>
      </c>
      <c r="K158" s="13" t="s">
        <v>874</v>
      </c>
      <c r="L158" s="13" t="s">
        <v>863</v>
      </c>
    </row>
    <row r="159" spans="1:12" x14ac:dyDescent="0.2">
      <c r="A159" s="1">
        <v>156</v>
      </c>
      <c r="B159" s="5" t="s">
        <v>109</v>
      </c>
      <c r="C159" s="6" t="s">
        <v>609</v>
      </c>
      <c r="D159" s="6">
        <v>7228</v>
      </c>
      <c r="E159" s="6" t="s">
        <v>239</v>
      </c>
      <c r="F159" s="6">
        <v>198.82</v>
      </c>
      <c r="G159" s="6">
        <v>55</v>
      </c>
      <c r="H159" s="11">
        <v>21</v>
      </c>
      <c r="I159" s="23">
        <v>44134</v>
      </c>
      <c r="J159" s="13" t="s">
        <v>724</v>
      </c>
      <c r="K159" s="13" t="s">
        <v>874</v>
      </c>
      <c r="L159" s="13" t="s">
        <v>873</v>
      </c>
    </row>
    <row r="160" spans="1:12" x14ac:dyDescent="0.2">
      <c r="A160" s="1">
        <v>157</v>
      </c>
      <c r="B160" s="7" t="s">
        <v>129</v>
      </c>
      <c r="C160" s="8" t="s">
        <v>610</v>
      </c>
      <c r="D160" s="8">
        <v>487</v>
      </c>
      <c r="E160" s="8" t="s">
        <v>245</v>
      </c>
      <c r="F160" s="8">
        <v>351.87</v>
      </c>
      <c r="G160" s="8">
        <v>61</v>
      </c>
      <c r="H160" s="12">
        <v>34</v>
      </c>
      <c r="I160" s="13">
        <v>44134</v>
      </c>
      <c r="J160" s="13" t="s">
        <v>724</v>
      </c>
      <c r="K160" s="13" t="s">
        <v>875</v>
      </c>
      <c r="L160" s="13" t="s">
        <v>863</v>
      </c>
    </row>
    <row r="161" spans="1:12" x14ac:dyDescent="0.2">
      <c r="A161" s="1">
        <v>158</v>
      </c>
      <c r="B161" s="5" t="s">
        <v>125</v>
      </c>
      <c r="C161" s="6" t="s">
        <v>613</v>
      </c>
      <c r="D161" s="6">
        <v>1854</v>
      </c>
      <c r="E161" s="6" t="s">
        <v>245</v>
      </c>
      <c r="F161" s="6">
        <v>351.87</v>
      </c>
      <c r="G161" s="6">
        <v>61</v>
      </c>
      <c r="H161" s="11">
        <v>30</v>
      </c>
      <c r="I161" s="23">
        <v>44134</v>
      </c>
      <c r="J161" s="13" t="s">
        <v>724</v>
      </c>
      <c r="K161" s="13" t="s">
        <v>875</v>
      </c>
      <c r="L161" s="13" t="s">
        <v>863</v>
      </c>
    </row>
    <row r="162" spans="1:12" x14ac:dyDescent="0.2">
      <c r="A162" s="1">
        <v>159</v>
      </c>
      <c r="B162" s="7" t="s">
        <v>153</v>
      </c>
      <c r="C162" s="8" t="s">
        <v>614</v>
      </c>
      <c r="D162" s="8">
        <v>1338</v>
      </c>
      <c r="E162" s="8" t="s">
        <v>248</v>
      </c>
      <c r="F162" s="8">
        <v>240.34</v>
      </c>
      <c r="G162" s="8">
        <v>60</v>
      </c>
      <c r="H162" s="12">
        <v>31</v>
      </c>
      <c r="I162" s="13">
        <v>44134</v>
      </c>
      <c r="J162" s="13" t="s">
        <v>724</v>
      </c>
      <c r="K162" s="13" t="s">
        <v>875</v>
      </c>
      <c r="L162" s="13" t="s">
        <v>873</v>
      </c>
    </row>
    <row r="163" spans="1:12" x14ac:dyDescent="0.2">
      <c r="A163" s="1">
        <v>160</v>
      </c>
      <c r="B163" s="5" t="s">
        <v>143</v>
      </c>
      <c r="C163" s="6" t="s">
        <v>615</v>
      </c>
      <c r="D163" s="6">
        <v>4735</v>
      </c>
      <c r="E163" s="6" t="s">
        <v>248</v>
      </c>
      <c r="F163" s="6">
        <v>240.34</v>
      </c>
      <c r="G163" s="6">
        <v>56</v>
      </c>
      <c r="H163" s="11">
        <v>23</v>
      </c>
      <c r="I163" s="23">
        <v>44134</v>
      </c>
      <c r="J163" s="13" t="s">
        <v>724</v>
      </c>
      <c r="K163" s="13" t="s">
        <v>875</v>
      </c>
      <c r="L163" s="13" t="s">
        <v>873</v>
      </c>
    </row>
    <row r="164" spans="1:12" x14ac:dyDescent="0.2">
      <c r="A164" s="1">
        <v>161</v>
      </c>
      <c r="B164" s="7" t="s">
        <v>4</v>
      </c>
      <c r="C164" s="8" t="s">
        <v>617</v>
      </c>
      <c r="D164" s="8">
        <v>79</v>
      </c>
      <c r="E164" s="8" t="s">
        <v>254</v>
      </c>
      <c r="F164" s="8">
        <v>351.87</v>
      </c>
      <c r="G164" s="8">
        <v>64</v>
      </c>
      <c r="H164" s="12">
        <v>35</v>
      </c>
      <c r="I164" s="13">
        <v>44287</v>
      </c>
      <c r="J164" s="13" t="s">
        <v>724</v>
      </c>
      <c r="K164" s="13" t="s">
        <v>876</v>
      </c>
      <c r="L164" s="13" t="s">
        <v>863</v>
      </c>
    </row>
    <row r="165" spans="1:12" x14ac:dyDescent="0.2">
      <c r="A165" s="1">
        <v>162</v>
      </c>
      <c r="B165" s="5" t="s">
        <v>174</v>
      </c>
      <c r="C165" s="6" t="s">
        <v>618</v>
      </c>
      <c r="D165" s="6">
        <v>101</v>
      </c>
      <c r="E165" s="6" t="s">
        <v>254</v>
      </c>
      <c r="F165" s="6">
        <v>351.87</v>
      </c>
      <c r="G165" s="6">
        <v>60</v>
      </c>
      <c r="H165" s="11">
        <v>35</v>
      </c>
      <c r="I165" s="23">
        <v>44287</v>
      </c>
      <c r="J165" s="13" t="s">
        <v>724</v>
      </c>
      <c r="K165" s="13" t="s">
        <v>876</v>
      </c>
      <c r="L165" s="13" t="s">
        <v>863</v>
      </c>
    </row>
    <row r="166" spans="1:12" x14ac:dyDescent="0.2">
      <c r="A166" s="1">
        <v>163</v>
      </c>
      <c r="B166" s="7" t="s">
        <v>168</v>
      </c>
      <c r="C166" s="8" t="s">
        <v>619</v>
      </c>
      <c r="D166" s="8">
        <v>426</v>
      </c>
      <c r="E166" s="8" t="s">
        <v>254</v>
      </c>
      <c r="F166" s="8">
        <v>351.87</v>
      </c>
      <c r="G166" s="8">
        <v>61</v>
      </c>
      <c r="H166" s="12">
        <v>35</v>
      </c>
      <c r="I166" s="13">
        <v>44287</v>
      </c>
      <c r="J166" s="13" t="s">
        <v>724</v>
      </c>
      <c r="K166" s="13" t="s">
        <v>876</v>
      </c>
      <c r="L166" s="13" t="s">
        <v>863</v>
      </c>
    </row>
    <row r="167" spans="1:12" x14ac:dyDescent="0.2">
      <c r="A167" s="1">
        <v>164</v>
      </c>
      <c r="B167" s="5" t="s">
        <v>169</v>
      </c>
      <c r="C167" s="6" t="s">
        <v>620</v>
      </c>
      <c r="D167" s="6">
        <v>597</v>
      </c>
      <c r="E167" s="6" t="s">
        <v>254</v>
      </c>
      <c r="F167" s="6">
        <v>351.87</v>
      </c>
      <c r="G167" s="6">
        <v>61</v>
      </c>
      <c r="H167" s="11">
        <v>33</v>
      </c>
      <c r="I167" s="23">
        <v>44287</v>
      </c>
      <c r="J167" s="13" t="s">
        <v>724</v>
      </c>
      <c r="K167" s="13" t="s">
        <v>876</v>
      </c>
      <c r="L167" s="13" t="s">
        <v>863</v>
      </c>
    </row>
    <row r="168" spans="1:12" x14ac:dyDescent="0.2">
      <c r="A168" s="1">
        <v>165</v>
      </c>
      <c r="B168" s="7" t="s">
        <v>194</v>
      </c>
      <c r="C168" s="8" t="s">
        <v>621</v>
      </c>
      <c r="D168" s="8">
        <v>1401</v>
      </c>
      <c r="E168" s="8" t="s">
        <v>262</v>
      </c>
      <c r="F168" s="8">
        <v>240.34</v>
      </c>
      <c r="G168" s="8">
        <v>56</v>
      </c>
      <c r="H168" s="12">
        <v>31</v>
      </c>
      <c r="I168" s="13">
        <v>44287</v>
      </c>
      <c r="J168" s="13" t="s">
        <v>724</v>
      </c>
      <c r="K168" s="13" t="s">
        <v>876</v>
      </c>
      <c r="L168" s="13" t="s">
        <v>873</v>
      </c>
    </row>
    <row r="169" spans="1:12" x14ac:dyDescent="0.2">
      <c r="A169" s="1">
        <v>166</v>
      </c>
      <c r="B169" s="5" t="s">
        <v>699</v>
      </c>
      <c r="C169" s="6" t="s">
        <v>871</v>
      </c>
      <c r="D169" s="6">
        <v>2296</v>
      </c>
      <c r="E169" s="6" t="s">
        <v>262</v>
      </c>
      <c r="F169" s="6">
        <v>240.34</v>
      </c>
      <c r="G169" s="6">
        <v>61</v>
      </c>
      <c r="H169" s="11">
        <v>28</v>
      </c>
      <c r="I169" s="23">
        <v>44287</v>
      </c>
      <c r="J169" s="13" t="s">
        <v>724</v>
      </c>
      <c r="K169" s="13" t="s">
        <v>876</v>
      </c>
      <c r="L169" s="13" t="s">
        <v>873</v>
      </c>
    </row>
    <row r="170" spans="1:12" x14ac:dyDescent="0.2">
      <c r="A170" s="1">
        <v>167</v>
      </c>
      <c r="B170" s="7" t="s">
        <v>204</v>
      </c>
      <c r="C170" s="8" t="s">
        <v>624</v>
      </c>
      <c r="D170" s="8">
        <v>3141</v>
      </c>
      <c r="E170" s="8" t="s">
        <v>262</v>
      </c>
      <c r="F170" s="8">
        <v>240.34</v>
      </c>
      <c r="G170" s="8">
        <v>59</v>
      </c>
      <c r="H170" s="12">
        <v>25</v>
      </c>
      <c r="I170" s="13">
        <v>44287</v>
      </c>
      <c r="J170" s="13" t="s">
        <v>724</v>
      </c>
      <c r="K170" s="13" t="s">
        <v>876</v>
      </c>
      <c r="L170" s="13" t="s">
        <v>873</v>
      </c>
    </row>
    <row r="171" spans="1:12" x14ac:dyDescent="0.2">
      <c r="A171" s="1">
        <v>168</v>
      </c>
      <c r="B171" s="5" t="s">
        <v>200</v>
      </c>
      <c r="C171" s="6" t="s">
        <v>625</v>
      </c>
      <c r="D171" s="6">
        <v>3302</v>
      </c>
      <c r="E171" s="6" t="s">
        <v>262</v>
      </c>
      <c r="F171" s="6">
        <v>240.34</v>
      </c>
      <c r="G171" s="6">
        <v>60</v>
      </c>
      <c r="H171" s="11">
        <v>25</v>
      </c>
      <c r="I171" s="23">
        <v>44287</v>
      </c>
      <c r="J171" s="13" t="s">
        <v>724</v>
      </c>
      <c r="K171" s="13" t="s">
        <v>876</v>
      </c>
      <c r="L171" s="13" t="s">
        <v>873</v>
      </c>
    </row>
    <row r="172" spans="1:12" x14ac:dyDescent="0.2">
      <c r="A172" s="1">
        <v>169</v>
      </c>
      <c r="B172" s="7" t="s">
        <v>17</v>
      </c>
      <c r="C172" s="8" t="s">
        <v>626</v>
      </c>
      <c r="D172" s="8">
        <v>1910</v>
      </c>
      <c r="E172" s="8" t="s">
        <v>209</v>
      </c>
      <c r="F172" s="8">
        <v>277.70999999999998</v>
      </c>
      <c r="G172" s="8">
        <v>60</v>
      </c>
      <c r="H172" s="12">
        <v>30</v>
      </c>
      <c r="I172" s="13">
        <v>44134</v>
      </c>
      <c r="J172" s="13" t="s">
        <v>728</v>
      </c>
      <c r="K172" s="13" t="s">
        <v>872</v>
      </c>
      <c r="L172" s="13" t="s">
        <v>863</v>
      </c>
    </row>
    <row r="173" spans="1:12" x14ac:dyDescent="0.2">
      <c r="A173" s="1">
        <v>170</v>
      </c>
      <c r="B173" s="5" t="s">
        <v>15</v>
      </c>
      <c r="C173" s="6" t="s">
        <v>627</v>
      </c>
      <c r="D173" s="6">
        <v>2363</v>
      </c>
      <c r="E173" s="6" t="s">
        <v>209</v>
      </c>
      <c r="F173" s="6">
        <v>277.70999999999998</v>
      </c>
      <c r="G173" s="6">
        <v>60</v>
      </c>
      <c r="H173" s="11">
        <v>28</v>
      </c>
      <c r="I173" s="23">
        <v>44134</v>
      </c>
      <c r="J173" s="13" t="s">
        <v>728</v>
      </c>
      <c r="K173" s="13" t="s">
        <v>872</v>
      </c>
      <c r="L173" s="13" t="s">
        <v>863</v>
      </c>
    </row>
    <row r="174" spans="1:12" x14ac:dyDescent="0.2">
      <c r="A174" s="1">
        <v>171</v>
      </c>
      <c r="B174" s="7" t="s">
        <v>24</v>
      </c>
      <c r="C174" s="8" t="s">
        <v>628</v>
      </c>
      <c r="D174" s="8">
        <v>2949</v>
      </c>
      <c r="E174" s="8" t="s">
        <v>209</v>
      </c>
      <c r="F174" s="8">
        <v>277.70999999999998</v>
      </c>
      <c r="G174" s="8">
        <v>62</v>
      </c>
      <c r="H174" s="12">
        <v>25</v>
      </c>
      <c r="I174" s="13">
        <v>44134</v>
      </c>
      <c r="J174" s="13" t="s">
        <v>728</v>
      </c>
      <c r="K174" s="13" t="s">
        <v>872</v>
      </c>
      <c r="L174" s="13" t="s">
        <v>863</v>
      </c>
    </row>
    <row r="175" spans="1:12" x14ac:dyDescent="0.2">
      <c r="A175" s="1">
        <v>172</v>
      </c>
      <c r="B175" s="5" t="s">
        <v>25</v>
      </c>
      <c r="C175" s="6" t="s">
        <v>630</v>
      </c>
      <c r="D175" s="6">
        <v>4018</v>
      </c>
      <c r="E175" s="6" t="s">
        <v>209</v>
      </c>
      <c r="F175" s="6">
        <v>277.70999999999998</v>
      </c>
      <c r="G175" s="6">
        <v>58</v>
      </c>
      <c r="H175" s="11">
        <v>24</v>
      </c>
      <c r="I175" s="23">
        <v>44134</v>
      </c>
      <c r="J175" s="13" t="s">
        <v>728</v>
      </c>
      <c r="K175" s="13" t="s">
        <v>872</v>
      </c>
      <c r="L175" s="13" t="s">
        <v>863</v>
      </c>
    </row>
    <row r="176" spans="1:12" x14ac:dyDescent="0.2">
      <c r="A176" s="1">
        <v>173</v>
      </c>
      <c r="B176" s="7" t="s">
        <v>18</v>
      </c>
      <c r="C176" s="8" t="s">
        <v>631</v>
      </c>
      <c r="D176" s="8">
        <v>7248</v>
      </c>
      <c r="E176" s="8" t="s">
        <v>209</v>
      </c>
      <c r="F176" s="8">
        <v>277.70999999999998</v>
      </c>
      <c r="G176" s="8">
        <v>64</v>
      </c>
      <c r="H176" s="12">
        <v>21</v>
      </c>
      <c r="I176" s="13">
        <v>44134</v>
      </c>
      <c r="J176" s="13" t="s">
        <v>728</v>
      </c>
      <c r="K176" s="13" t="s">
        <v>872</v>
      </c>
      <c r="L176" s="13" t="s">
        <v>863</v>
      </c>
    </row>
    <row r="177" spans="1:12" x14ac:dyDescent="0.2">
      <c r="A177" s="1">
        <v>174</v>
      </c>
      <c r="B177" s="5" t="s">
        <v>12</v>
      </c>
      <c r="C177" s="6" t="s">
        <v>632</v>
      </c>
      <c r="D177" s="6">
        <v>7296</v>
      </c>
      <c r="E177" s="6" t="s">
        <v>209</v>
      </c>
      <c r="F177" s="6">
        <v>277.70999999999998</v>
      </c>
      <c r="G177" s="6">
        <v>60</v>
      </c>
      <c r="H177" s="11">
        <v>21</v>
      </c>
      <c r="I177" s="23">
        <v>44134</v>
      </c>
      <c r="J177" s="13" t="s">
        <v>728</v>
      </c>
      <c r="K177" s="13" t="s">
        <v>872</v>
      </c>
      <c r="L177" s="13" t="s">
        <v>863</v>
      </c>
    </row>
    <row r="178" spans="1:12" x14ac:dyDescent="0.2">
      <c r="A178" s="1">
        <v>175</v>
      </c>
      <c r="B178" s="7" t="s">
        <v>40</v>
      </c>
      <c r="C178" s="8" t="s">
        <v>633</v>
      </c>
      <c r="D178" s="8">
        <v>9118</v>
      </c>
      <c r="E178" s="8" t="s">
        <v>217</v>
      </c>
      <c r="F178" s="8">
        <v>192.38</v>
      </c>
      <c r="G178" s="8">
        <v>59</v>
      </c>
      <c r="H178" s="12">
        <v>12</v>
      </c>
      <c r="I178" s="13">
        <v>44134</v>
      </c>
      <c r="J178" s="13" t="s">
        <v>728</v>
      </c>
      <c r="K178" s="13" t="s">
        <v>872</v>
      </c>
      <c r="L178" s="13" t="s">
        <v>873</v>
      </c>
    </row>
    <row r="179" spans="1:12" x14ac:dyDescent="0.2">
      <c r="A179" s="1">
        <v>176</v>
      </c>
      <c r="B179" s="5" t="s">
        <v>64</v>
      </c>
      <c r="C179" s="6" t="s">
        <v>634</v>
      </c>
      <c r="D179" s="6">
        <v>1366</v>
      </c>
      <c r="E179" s="6" t="s">
        <v>220</v>
      </c>
      <c r="F179" s="6">
        <v>281.66000000000003</v>
      </c>
      <c r="G179" s="6">
        <v>64</v>
      </c>
      <c r="H179" s="11">
        <v>31</v>
      </c>
      <c r="I179" s="23">
        <v>44134</v>
      </c>
      <c r="J179" s="13" t="s">
        <v>728</v>
      </c>
      <c r="K179" s="13" t="s">
        <v>862</v>
      </c>
      <c r="L179" s="13" t="s">
        <v>863</v>
      </c>
    </row>
    <row r="180" spans="1:12" x14ac:dyDescent="0.2">
      <c r="A180" s="1">
        <v>177</v>
      </c>
      <c r="B180" s="7" t="s">
        <v>60</v>
      </c>
      <c r="C180" s="8" t="s">
        <v>636</v>
      </c>
      <c r="D180" s="8">
        <v>2267</v>
      </c>
      <c r="E180" s="8" t="s">
        <v>220</v>
      </c>
      <c r="F180" s="8">
        <v>281.66000000000003</v>
      </c>
      <c r="G180" s="8">
        <v>53</v>
      </c>
      <c r="H180" s="12">
        <v>28</v>
      </c>
      <c r="I180" s="13">
        <v>44134</v>
      </c>
      <c r="J180" s="13" t="s">
        <v>728</v>
      </c>
      <c r="K180" s="13" t="s">
        <v>862</v>
      </c>
      <c r="L180" s="13" t="s">
        <v>863</v>
      </c>
    </row>
    <row r="181" spans="1:12" x14ac:dyDescent="0.2">
      <c r="A181" s="1">
        <v>178</v>
      </c>
      <c r="B181" s="5" t="s">
        <v>72</v>
      </c>
      <c r="C181" s="6" t="s">
        <v>637</v>
      </c>
      <c r="D181" s="6">
        <v>2541</v>
      </c>
      <c r="E181" s="6" t="s">
        <v>220</v>
      </c>
      <c r="F181" s="6">
        <v>351.87</v>
      </c>
      <c r="G181" s="6">
        <v>60</v>
      </c>
      <c r="H181" s="11">
        <v>27</v>
      </c>
      <c r="I181" s="23">
        <v>44134</v>
      </c>
      <c r="J181" s="13" t="s">
        <v>728</v>
      </c>
      <c r="K181" s="13" t="s">
        <v>862</v>
      </c>
      <c r="L181" s="13" t="s">
        <v>863</v>
      </c>
    </row>
    <row r="182" spans="1:12" x14ac:dyDescent="0.2">
      <c r="A182" s="1">
        <v>179</v>
      </c>
      <c r="B182" s="7" t="s">
        <v>43</v>
      </c>
      <c r="C182" s="8" t="s">
        <v>640</v>
      </c>
      <c r="D182" s="8">
        <v>6092</v>
      </c>
      <c r="E182" s="8" t="s">
        <v>220</v>
      </c>
      <c r="F182" s="8">
        <v>281.66000000000003</v>
      </c>
      <c r="G182" s="8">
        <v>58</v>
      </c>
      <c r="H182" s="12">
        <v>22</v>
      </c>
      <c r="I182" s="13">
        <v>44134</v>
      </c>
      <c r="J182" s="13" t="s">
        <v>728</v>
      </c>
      <c r="K182" s="13" t="s">
        <v>862</v>
      </c>
      <c r="L182" s="13" t="s">
        <v>863</v>
      </c>
    </row>
    <row r="183" spans="1:12" x14ac:dyDescent="0.2">
      <c r="A183" s="1">
        <v>180</v>
      </c>
      <c r="B183" s="5" t="s">
        <v>78</v>
      </c>
      <c r="C183" s="6" t="s">
        <v>643</v>
      </c>
      <c r="D183" s="6">
        <v>8421</v>
      </c>
      <c r="E183" s="6" t="s">
        <v>220</v>
      </c>
      <c r="F183" s="6">
        <v>281.66000000000003</v>
      </c>
      <c r="G183" s="6">
        <v>60</v>
      </c>
      <c r="H183" s="11">
        <v>20</v>
      </c>
      <c r="I183" s="23">
        <v>44134</v>
      </c>
      <c r="J183" s="13" t="s">
        <v>728</v>
      </c>
      <c r="K183" s="13" t="s">
        <v>862</v>
      </c>
      <c r="L183" s="13" t="s">
        <v>863</v>
      </c>
    </row>
    <row r="184" spans="1:12" x14ac:dyDescent="0.2">
      <c r="A184" s="1">
        <v>181</v>
      </c>
      <c r="B184" s="7" t="s">
        <v>96</v>
      </c>
      <c r="C184" s="8" t="s">
        <v>645</v>
      </c>
      <c r="D184" s="8">
        <v>3346</v>
      </c>
      <c r="E184" s="8" t="s">
        <v>233</v>
      </c>
      <c r="F184" s="8">
        <v>291.10000000000002</v>
      </c>
      <c r="G184" s="8">
        <v>58</v>
      </c>
      <c r="H184" s="12">
        <v>25</v>
      </c>
      <c r="I184" s="13">
        <v>44134</v>
      </c>
      <c r="J184" s="13" t="s">
        <v>728</v>
      </c>
      <c r="K184" s="13" t="s">
        <v>874</v>
      </c>
      <c r="L184" s="13" t="s">
        <v>863</v>
      </c>
    </row>
    <row r="185" spans="1:12" x14ac:dyDescent="0.2">
      <c r="A185" s="1">
        <v>182</v>
      </c>
      <c r="B185" s="5" t="s">
        <v>127</v>
      </c>
      <c r="C185" s="6" t="s">
        <v>648</v>
      </c>
      <c r="D185" s="6">
        <v>86</v>
      </c>
      <c r="E185" s="6" t="s">
        <v>243</v>
      </c>
      <c r="F185" s="6">
        <v>351.87</v>
      </c>
      <c r="G185" s="6">
        <v>63</v>
      </c>
      <c r="H185" s="11">
        <v>35</v>
      </c>
      <c r="I185" s="23">
        <v>44134</v>
      </c>
      <c r="J185" s="13" t="s">
        <v>728</v>
      </c>
      <c r="K185" s="13" t="s">
        <v>875</v>
      </c>
      <c r="L185" s="13" t="s">
        <v>863</v>
      </c>
    </row>
    <row r="186" spans="1:12" x14ac:dyDescent="0.2">
      <c r="A186" s="1">
        <v>183</v>
      </c>
      <c r="B186" s="7" t="s">
        <v>126</v>
      </c>
      <c r="C186" s="8" t="s">
        <v>650</v>
      </c>
      <c r="D186" s="8">
        <v>366</v>
      </c>
      <c r="E186" s="8" t="s">
        <v>243</v>
      </c>
      <c r="F186" s="8">
        <v>351.87</v>
      </c>
      <c r="G186" s="8">
        <v>61</v>
      </c>
      <c r="H186" s="12">
        <v>35</v>
      </c>
      <c r="I186" s="13">
        <v>44134</v>
      </c>
      <c r="J186" s="13" t="s">
        <v>728</v>
      </c>
      <c r="K186" s="13" t="s">
        <v>875</v>
      </c>
      <c r="L186" s="13" t="s">
        <v>863</v>
      </c>
    </row>
    <row r="187" spans="1:12" x14ac:dyDescent="0.2">
      <c r="A187" s="1">
        <v>184</v>
      </c>
      <c r="B187" s="5" t="s">
        <v>138</v>
      </c>
      <c r="C187" s="6" t="s">
        <v>654</v>
      </c>
      <c r="D187" s="6">
        <v>1062</v>
      </c>
      <c r="E187" s="6" t="s">
        <v>243</v>
      </c>
      <c r="F187" s="6">
        <v>351.87</v>
      </c>
      <c r="G187" s="6">
        <v>61</v>
      </c>
      <c r="H187" s="11">
        <v>31</v>
      </c>
      <c r="I187" s="23">
        <v>44134</v>
      </c>
      <c r="J187" s="13" t="s">
        <v>728</v>
      </c>
      <c r="K187" s="13" t="s">
        <v>875</v>
      </c>
      <c r="L187" s="13" t="s">
        <v>863</v>
      </c>
    </row>
    <row r="188" spans="1:12" x14ac:dyDescent="0.2">
      <c r="A188" s="1">
        <v>185</v>
      </c>
      <c r="B188" s="7" t="s">
        <v>122</v>
      </c>
      <c r="C188" s="8" t="s">
        <v>655</v>
      </c>
      <c r="D188" s="8">
        <v>1100</v>
      </c>
      <c r="E188" s="8" t="s">
        <v>243</v>
      </c>
      <c r="F188" s="8">
        <v>351.87</v>
      </c>
      <c r="G188" s="8">
        <v>59</v>
      </c>
      <c r="H188" s="12">
        <v>31</v>
      </c>
      <c r="I188" s="13">
        <v>44134</v>
      </c>
      <c r="J188" s="13" t="s">
        <v>728</v>
      </c>
      <c r="K188" s="13" t="s">
        <v>875</v>
      </c>
      <c r="L188" s="13" t="s">
        <v>863</v>
      </c>
    </row>
    <row r="189" spans="1:12" x14ac:dyDescent="0.2">
      <c r="A189" s="1">
        <v>186</v>
      </c>
      <c r="B189" s="5" t="s">
        <v>118</v>
      </c>
      <c r="C189" s="6" t="s">
        <v>656</v>
      </c>
      <c r="D189" s="6">
        <v>1139</v>
      </c>
      <c r="E189" s="6" t="s">
        <v>243</v>
      </c>
      <c r="F189" s="6">
        <v>351.87</v>
      </c>
      <c r="G189" s="6">
        <v>61</v>
      </c>
      <c r="H189" s="11">
        <v>33</v>
      </c>
      <c r="I189" s="23">
        <v>44134</v>
      </c>
      <c r="J189" s="13" t="s">
        <v>728</v>
      </c>
      <c r="K189" s="13" t="s">
        <v>875</v>
      </c>
      <c r="L189" s="13" t="s">
        <v>863</v>
      </c>
    </row>
    <row r="190" spans="1:12" x14ac:dyDescent="0.2">
      <c r="A190" s="1">
        <v>187</v>
      </c>
      <c r="B190" s="7" t="s">
        <v>121</v>
      </c>
      <c r="C190" s="8" t="s">
        <v>657</v>
      </c>
      <c r="D190" s="8">
        <v>1289</v>
      </c>
      <c r="E190" s="8" t="s">
        <v>243</v>
      </c>
      <c r="F190" s="8">
        <v>351.87</v>
      </c>
      <c r="G190" s="8">
        <v>61</v>
      </c>
      <c r="H190" s="12">
        <v>31</v>
      </c>
      <c r="I190" s="13">
        <v>44134</v>
      </c>
      <c r="J190" s="13" t="s">
        <v>728</v>
      </c>
      <c r="K190" s="13" t="s">
        <v>875</v>
      </c>
      <c r="L190" s="13" t="s">
        <v>863</v>
      </c>
    </row>
    <row r="191" spans="1:12" x14ac:dyDescent="0.2">
      <c r="A191" s="1">
        <v>188</v>
      </c>
      <c r="B191" s="5" t="s">
        <v>139</v>
      </c>
      <c r="C191" s="6" t="s">
        <v>658</v>
      </c>
      <c r="D191" s="6">
        <v>1354</v>
      </c>
      <c r="E191" s="6" t="s">
        <v>243</v>
      </c>
      <c r="F191" s="6">
        <v>351.87</v>
      </c>
      <c r="G191" s="6">
        <v>60</v>
      </c>
      <c r="H191" s="11">
        <v>33</v>
      </c>
      <c r="I191" s="23">
        <v>44134</v>
      </c>
      <c r="J191" s="13" t="s">
        <v>728</v>
      </c>
      <c r="K191" s="13" t="s">
        <v>875</v>
      </c>
      <c r="L191" s="13" t="s">
        <v>863</v>
      </c>
    </row>
    <row r="192" spans="1:12" x14ac:dyDescent="0.2">
      <c r="A192" s="1">
        <v>189</v>
      </c>
      <c r="B192" s="7" t="s">
        <v>134</v>
      </c>
      <c r="C192" s="8" t="s">
        <v>660</v>
      </c>
      <c r="D192" s="8">
        <v>1800</v>
      </c>
      <c r="E192" s="8" t="s">
        <v>243</v>
      </c>
      <c r="F192" s="8">
        <v>351.87</v>
      </c>
      <c r="G192" s="8">
        <v>62</v>
      </c>
      <c r="H192" s="12">
        <v>30</v>
      </c>
      <c r="I192" s="13">
        <v>44134</v>
      </c>
      <c r="J192" s="13" t="s">
        <v>728</v>
      </c>
      <c r="K192" s="13" t="s">
        <v>875</v>
      </c>
      <c r="L192" s="13" t="s">
        <v>863</v>
      </c>
    </row>
    <row r="193" spans="1:12" x14ac:dyDescent="0.2">
      <c r="A193" s="1">
        <v>190</v>
      </c>
      <c r="B193" s="5" t="s">
        <v>136</v>
      </c>
      <c r="C193" s="6" t="s">
        <v>661</v>
      </c>
      <c r="D193" s="6">
        <v>1881</v>
      </c>
      <c r="E193" s="6" t="s">
        <v>243</v>
      </c>
      <c r="F193" s="6">
        <v>351.87</v>
      </c>
      <c r="G193" s="6">
        <v>60</v>
      </c>
      <c r="H193" s="11">
        <v>30</v>
      </c>
      <c r="I193" s="23">
        <v>44134</v>
      </c>
      <c r="J193" s="13" t="s">
        <v>728</v>
      </c>
      <c r="K193" s="13" t="s">
        <v>875</v>
      </c>
      <c r="L193" s="13" t="s">
        <v>863</v>
      </c>
    </row>
    <row r="194" spans="1:12" x14ac:dyDescent="0.2">
      <c r="A194" s="1">
        <v>191</v>
      </c>
      <c r="B194" s="7" t="s">
        <v>151</v>
      </c>
      <c r="C194" s="8" t="s">
        <v>667</v>
      </c>
      <c r="D194" s="8">
        <v>2791</v>
      </c>
      <c r="E194" s="8" t="s">
        <v>247</v>
      </c>
      <c r="F194" s="8">
        <v>240.34</v>
      </c>
      <c r="G194" s="8">
        <v>60</v>
      </c>
      <c r="H194" s="12">
        <v>25</v>
      </c>
      <c r="I194" s="13">
        <v>44134</v>
      </c>
      <c r="J194" s="13" t="s">
        <v>728</v>
      </c>
      <c r="K194" s="13" t="s">
        <v>875</v>
      </c>
      <c r="L194" s="13" t="s">
        <v>873</v>
      </c>
    </row>
    <row r="195" spans="1:12" x14ac:dyDescent="0.2">
      <c r="A195" s="1">
        <v>192</v>
      </c>
      <c r="B195" s="5" t="s">
        <v>140</v>
      </c>
      <c r="C195" s="6" t="s">
        <v>668</v>
      </c>
      <c r="D195" s="6">
        <v>2905</v>
      </c>
      <c r="E195" s="6" t="s">
        <v>247</v>
      </c>
      <c r="F195" s="6">
        <v>240.34</v>
      </c>
      <c r="G195" s="6">
        <v>60</v>
      </c>
      <c r="H195" s="11">
        <v>25</v>
      </c>
      <c r="I195" s="23">
        <v>44134</v>
      </c>
      <c r="J195" s="13" t="s">
        <v>728</v>
      </c>
      <c r="K195" s="13" t="s">
        <v>875</v>
      </c>
      <c r="L195" s="13" t="s">
        <v>873</v>
      </c>
    </row>
    <row r="196" spans="1:12" x14ac:dyDescent="0.2">
      <c r="A196" s="1">
        <v>193</v>
      </c>
      <c r="B196" s="7" t="s">
        <v>155</v>
      </c>
      <c r="C196" s="8" t="s">
        <v>669</v>
      </c>
      <c r="D196" s="8">
        <v>3003</v>
      </c>
      <c r="E196" s="8" t="s">
        <v>247</v>
      </c>
      <c r="F196" s="8">
        <v>240.34</v>
      </c>
      <c r="G196" s="8">
        <v>59</v>
      </c>
      <c r="H196" s="12">
        <v>25</v>
      </c>
      <c r="I196" s="13">
        <v>44134</v>
      </c>
      <c r="J196" s="13" t="s">
        <v>728</v>
      </c>
      <c r="K196" s="13" t="s">
        <v>875</v>
      </c>
      <c r="L196" s="13" t="s">
        <v>873</v>
      </c>
    </row>
    <row r="197" spans="1:12" x14ac:dyDescent="0.2">
      <c r="A197" s="1">
        <v>194</v>
      </c>
      <c r="B197" s="5" t="s">
        <v>142</v>
      </c>
      <c r="C197" s="6" t="s">
        <v>671</v>
      </c>
      <c r="D197" s="6">
        <v>4887</v>
      </c>
      <c r="E197" s="6" t="s">
        <v>247</v>
      </c>
      <c r="F197" s="6">
        <v>240.34</v>
      </c>
      <c r="G197" s="6">
        <v>60</v>
      </c>
      <c r="H197" s="11">
        <v>23</v>
      </c>
      <c r="I197" s="23">
        <v>44134</v>
      </c>
      <c r="J197" s="13" t="s">
        <v>728</v>
      </c>
      <c r="K197" s="13" t="s">
        <v>875</v>
      </c>
      <c r="L197" s="13" t="s">
        <v>873</v>
      </c>
    </row>
    <row r="198" spans="1:12" x14ac:dyDescent="0.2">
      <c r="A198" s="1">
        <v>195</v>
      </c>
      <c r="B198" s="7" t="s">
        <v>157</v>
      </c>
      <c r="C198" s="8" t="s">
        <v>672</v>
      </c>
      <c r="D198" s="8">
        <v>5035</v>
      </c>
      <c r="E198" s="8" t="s">
        <v>247</v>
      </c>
      <c r="F198" s="8">
        <v>240.34</v>
      </c>
      <c r="G198" s="8">
        <v>61</v>
      </c>
      <c r="H198" s="12">
        <v>23</v>
      </c>
      <c r="I198" s="13">
        <v>44134</v>
      </c>
      <c r="J198" s="13" t="s">
        <v>728</v>
      </c>
      <c r="K198" s="13" t="s">
        <v>875</v>
      </c>
      <c r="L198" s="13" t="s">
        <v>873</v>
      </c>
    </row>
    <row r="199" spans="1:12" x14ac:dyDescent="0.2">
      <c r="A199" s="1">
        <v>196</v>
      </c>
      <c r="B199" s="5" t="s">
        <v>147</v>
      </c>
      <c r="C199" s="6" t="s">
        <v>673</v>
      </c>
      <c r="D199" s="6">
        <v>6066</v>
      </c>
      <c r="E199" s="6" t="s">
        <v>247</v>
      </c>
      <c r="F199" s="6">
        <v>240.34</v>
      </c>
      <c r="G199" s="6">
        <v>54</v>
      </c>
      <c r="H199" s="11">
        <v>22</v>
      </c>
      <c r="I199" s="23">
        <v>44134</v>
      </c>
      <c r="J199" s="13" t="s">
        <v>728</v>
      </c>
      <c r="K199" s="13" t="s">
        <v>875</v>
      </c>
      <c r="L199" s="13" t="s">
        <v>873</v>
      </c>
    </row>
    <row r="200" spans="1:12" x14ac:dyDescent="0.2">
      <c r="A200" s="1">
        <v>197</v>
      </c>
      <c r="B200" s="7" t="s">
        <v>145</v>
      </c>
      <c r="C200" s="8" t="s">
        <v>674</v>
      </c>
      <c r="D200" s="8">
        <v>6144</v>
      </c>
      <c r="E200" s="8" t="s">
        <v>247</v>
      </c>
      <c r="F200" s="8">
        <v>240.34</v>
      </c>
      <c r="G200" s="8">
        <v>61</v>
      </c>
      <c r="H200" s="12">
        <v>15</v>
      </c>
      <c r="I200" s="13">
        <v>44134</v>
      </c>
      <c r="J200" s="13" t="s">
        <v>728</v>
      </c>
      <c r="K200" s="13" t="s">
        <v>875</v>
      </c>
      <c r="L200" s="13" t="s">
        <v>873</v>
      </c>
    </row>
    <row r="201" spans="1:12" x14ac:dyDescent="0.2">
      <c r="A201" s="1">
        <v>198</v>
      </c>
      <c r="B201" s="5" t="s">
        <v>141</v>
      </c>
      <c r="C201" s="6" t="s">
        <v>675</v>
      </c>
      <c r="D201" s="6">
        <v>6323</v>
      </c>
      <c r="E201" s="6" t="s">
        <v>247</v>
      </c>
      <c r="F201" s="6">
        <v>281.66000000000003</v>
      </c>
      <c r="G201" s="6">
        <v>62</v>
      </c>
      <c r="H201" s="11">
        <v>22</v>
      </c>
      <c r="I201" s="23">
        <v>44134</v>
      </c>
      <c r="J201" s="13" t="s">
        <v>728</v>
      </c>
      <c r="K201" s="13" t="s">
        <v>875</v>
      </c>
      <c r="L201" s="13" t="s">
        <v>873</v>
      </c>
    </row>
    <row r="202" spans="1:12" x14ac:dyDescent="0.2">
      <c r="A202" s="1">
        <v>199</v>
      </c>
      <c r="B202" s="7" t="s">
        <v>181</v>
      </c>
      <c r="C202" s="8" t="s">
        <v>679</v>
      </c>
      <c r="D202" s="8">
        <v>281</v>
      </c>
      <c r="E202" s="8" t="s">
        <v>253</v>
      </c>
      <c r="F202" s="8">
        <v>351.87</v>
      </c>
      <c r="G202" s="8">
        <v>63</v>
      </c>
      <c r="H202" s="12">
        <v>35</v>
      </c>
      <c r="I202" s="13">
        <v>44287</v>
      </c>
      <c r="J202" s="13" t="s">
        <v>728</v>
      </c>
      <c r="K202" s="13" t="s">
        <v>876</v>
      </c>
      <c r="L202" s="13" t="s">
        <v>863</v>
      </c>
    </row>
    <row r="203" spans="1:12" x14ac:dyDescent="0.2">
      <c r="A203" s="1">
        <v>200</v>
      </c>
      <c r="B203" s="5" t="s">
        <v>172</v>
      </c>
      <c r="C203" s="6" t="s">
        <v>680</v>
      </c>
      <c r="D203" s="6">
        <v>299</v>
      </c>
      <c r="E203" s="6" t="s">
        <v>253</v>
      </c>
      <c r="F203" s="6">
        <v>351.87</v>
      </c>
      <c r="G203" s="6">
        <v>60</v>
      </c>
      <c r="H203" s="11">
        <v>35</v>
      </c>
      <c r="I203" s="23">
        <v>44287</v>
      </c>
      <c r="J203" s="13" t="s">
        <v>728</v>
      </c>
      <c r="K203" s="13" t="s">
        <v>876</v>
      </c>
      <c r="L203" s="13" t="s">
        <v>863</v>
      </c>
    </row>
    <row r="204" spans="1:12" x14ac:dyDescent="0.2">
      <c r="A204" s="1">
        <v>201</v>
      </c>
      <c r="B204" s="7" t="s">
        <v>167</v>
      </c>
      <c r="C204" s="8" t="s">
        <v>681</v>
      </c>
      <c r="D204" s="8">
        <v>405</v>
      </c>
      <c r="E204" s="8" t="s">
        <v>253</v>
      </c>
      <c r="F204" s="8">
        <v>351.87</v>
      </c>
      <c r="G204" s="8">
        <v>58</v>
      </c>
      <c r="H204" s="12">
        <v>36</v>
      </c>
      <c r="I204" s="13">
        <v>44287</v>
      </c>
      <c r="J204" s="13" t="s">
        <v>728</v>
      </c>
      <c r="K204" s="13" t="s">
        <v>876</v>
      </c>
      <c r="L204" s="13" t="s">
        <v>863</v>
      </c>
    </row>
    <row r="205" spans="1:12" x14ac:dyDescent="0.2">
      <c r="A205" s="1">
        <v>202</v>
      </c>
      <c r="B205" s="5" t="s">
        <v>185</v>
      </c>
      <c r="C205" s="6" t="s">
        <v>682</v>
      </c>
      <c r="D205" s="6">
        <v>678</v>
      </c>
      <c r="E205" s="6" t="s">
        <v>253</v>
      </c>
      <c r="F205" s="6">
        <v>351.87</v>
      </c>
      <c r="G205" s="6">
        <v>63</v>
      </c>
      <c r="H205" s="11">
        <v>35</v>
      </c>
      <c r="I205" s="23">
        <v>44287</v>
      </c>
      <c r="J205" s="13" t="s">
        <v>728</v>
      </c>
      <c r="K205" s="13" t="s">
        <v>876</v>
      </c>
      <c r="L205" s="13" t="s">
        <v>863</v>
      </c>
    </row>
    <row r="206" spans="1:12" x14ac:dyDescent="0.2">
      <c r="A206" s="1">
        <v>203</v>
      </c>
      <c r="B206" s="7" t="s">
        <v>5</v>
      </c>
      <c r="C206" s="8" t="s">
        <v>683</v>
      </c>
      <c r="D206" s="8">
        <v>767</v>
      </c>
      <c r="E206" s="8" t="s">
        <v>253</v>
      </c>
      <c r="F206" s="8">
        <v>351.87</v>
      </c>
      <c r="G206" s="8">
        <v>62</v>
      </c>
      <c r="H206" s="12">
        <v>31</v>
      </c>
      <c r="I206" s="13">
        <v>44287</v>
      </c>
      <c r="J206" s="13" t="s">
        <v>728</v>
      </c>
      <c r="K206" s="13" t="s">
        <v>876</v>
      </c>
      <c r="L206" s="13" t="s">
        <v>863</v>
      </c>
    </row>
    <row r="207" spans="1:12" x14ac:dyDescent="0.2">
      <c r="A207" s="1">
        <v>204</v>
      </c>
      <c r="B207" s="5" t="s">
        <v>177</v>
      </c>
      <c r="C207" s="6" t="s">
        <v>684</v>
      </c>
      <c r="D207" s="6">
        <v>833</v>
      </c>
      <c r="E207" s="6" t="s">
        <v>253</v>
      </c>
      <c r="F207" s="6">
        <v>351.87</v>
      </c>
      <c r="G207" s="6">
        <v>57</v>
      </c>
      <c r="H207" s="11">
        <v>34</v>
      </c>
      <c r="I207" s="23">
        <v>44287</v>
      </c>
      <c r="J207" s="13" t="s">
        <v>728</v>
      </c>
      <c r="K207" s="13" t="s">
        <v>876</v>
      </c>
      <c r="L207" s="13" t="s">
        <v>863</v>
      </c>
    </row>
    <row r="208" spans="1:12" x14ac:dyDescent="0.2">
      <c r="A208" s="1">
        <v>205</v>
      </c>
      <c r="B208" s="7" t="s">
        <v>179</v>
      </c>
      <c r="C208" s="8" t="s">
        <v>685</v>
      </c>
      <c r="D208" s="8">
        <v>881</v>
      </c>
      <c r="E208" s="8" t="s">
        <v>253</v>
      </c>
      <c r="F208" s="8">
        <v>351.87</v>
      </c>
      <c r="G208" s="8">
        <v>60</v>
      </c>
      <c r="H208" s="12">
        <v>31</v>
      </c>
      <c r="I208" s="13">
        <v>44287</v>
      </c>
      <c r="J208" s="13" t="s">
        <v>728</v>
      </c>
      <c r="K208" s="13" t="s">
        <v>876</v>
      </c>
      <c r="L208" s="13" t="s">
        <v>863</v>
      </c>
    </row>
    <row r="209" spans="1:12" x14ac:dyDescent="0.2">
      <c r="A209" s="1">
        <v>206</v>
      </c>
      <c r="B209" s="5" t="s">
        <v>173</v>
      </c>
      <c r="C209" s="6" t="s">
        <v>686</v>
      </c>
      <c r="D209" s="6">
        <v>1090</v>
      </c>
      <c r="E209" s="6" t="s">
        <v>253</v>
      </c>
      <c r="F209" s="6">
        <v>351.87</v>
      </c>
      <c r="G209" s="6">
        <v>57</v>
      </c>
      <c r="H209" s="11">
        <v>31</v>
      </c>
      <c r="I209" s="23">
        <v>44287</v>
      </c>
      <c r="J209" s="13" t="s">
        <v>728</v>
      </c>
      <c r="K209" s="13" t="s">
        <v>876</v>
      </c>
      <c r="L209" s="13" t="s">
        <v>863</v>
      </c>
    </row>
    <row r="210" spans="1:12" x14ac:dyDescent="0.2">
      <c r="A210" s="1">
        <v>207</v>
      </c>
      <c r="B210" s="7" t="s">
        <v>183</v>
      </c>
      <c r="C210" s="8" t="s">
        <v>687</v>
      </c>
      <c r="D210" s="8">
        <v>1365</v>
      </c>
      <c r="E210" s="8" t="s">
        <v>253</v>
      </c>
      <c r="F210" s="8">
        <v>351.87</v>
      </c>
      <c r="G210" s="8">
        <v>61</v>
      </c>
      <c r="H210" s="12">
        <v>31</v>
      </c>
      <c r="I210" s="13">
        <v>44287</v>
      </c>
      <c r="J210" s="13" t="s">
        <v>728</v>
      </c>
      <c r="K210" s="13" t="s">
        <v>876</v>
      </c>
      <c r="L210" s="13" t="s">
        <v>863</v>
      </c>
    </row>
    <row r="211" spans="1:12" x14ac:dyDescent="0.2">
      <c r="A211" s="1">
        <v>208</v>
      </c>
      <c r="B211" s="5" t="s">
        <v>182</v>
      </c>
      <c r="C211" s="6" t="s">
        <v>688</v>
      </c>
      <c r="D211" s="6">
        <v>1543</v>
      </c>
      <c r="E211" s="6" t="s">
        <v>253</v>
      </c>
      <c r="F211" s="6">
        <v>351.87</v>
      </c>
      <c r="G211" s="6">
        <v>63</v>
      </c>
      <c r="H211" s="11">
        <v>31</v>
      </c>
      <c r="I211" s="23">
        <v>44287</v>
      </c>
      <c r="J211" s="13" t="s">
        <v>728</v>
      </c>
      <c r="K211" s="13" t="s">
        <v>876</v>
      </c>
      <c r="L211" s="13" t="s">
        <v>863</v>
      </c>
    </row>
    <row r="212" spans="1:12" x14ac:dyDescent="0.2">
      <c r="A212" s="1">
        <v>209</v>
      </c>
      <c r="B212" s="7" t="s">
        <v>171</v>
      </c>
      <c r="C212" s="8" t="s">
        <v>689</v>
      </c>
      <c r="D212" s="8">
        <v>1816</v>
      </c>
      <c r="E212" s="8" t="s">
        <v>253</v>
      </c>
      <c r="F212" s="8">
        <v>351.87</v>
      </c>
      <c r="G212" s="8">
        <v>62</v>
      </c>
      <c r="H212" s="12">
        <v>30</v>
      </c>
      <c r="I212" s="13">
        <v>44287</v>
      </c>
      <c r="J212" s="13" t="s">
        <v>728</v>
      </c>
      <c r="K212" s="13" t="s">
        <v>876</v>
      </c>
      <c r="L212" s="13" t="s">
        <v>863</v>
      </c>
    </row>
    <row r="213" spans="1:12" x14ac:dyDescent="0.2">
      <c r="A213" s="1">
        <v>210</v>
      </c>
      <c r="B213" s="5" t="s">
        <v>201</v>
      </c>
      <c r="C213" s="6" t="s">
        <v>690</v>
      </c>
      <c r="D213" s="6">
        <v>1890</v>
      </c>
      <c r="E213" s="6" t="s">
        <v>263</v>
      </c>
      <c r="F213" s="6">
        <v>240.34</v>
      </c>
      <c r="G213" s="6">
        <v>60</v>
      </c>
      <c r="H213" s="11">
        <v>30</v>
      </c>
      <c r="I213" s="23">
        <v>44287</v>
      </c>
      <c r="J213" s="13" t="s">
        <v>728</v>
      </c>
      <c r="K213" s="13" t="s">
        <v>876</v>
      </c>
      <c r="L213" s="13" t="s">
        <v>873</v>
      </c>
    </row>
    <row r="214" spans="1:12" x14ac:dyDescent="0.2">
      <c r="A214" s="1">
        <v>211</v>
      </c>
      <c r="B214" s="7" t="s">
        <v>203</v>
      </c>
      <c r="C214" s="8" t="s">
        <v>691</v>
      </c>
      <c r="D214" s="8">
        <v>2154</v>
      </c>
      <c r="E214" s="8" t="s">
        <v>263</v>
      </c>
      <c r="F214" s="8">
        <v>240.34</v>
      </c>
      <c r="G214" s="8">
        <v>60</v>
      </c>
      <c r="H214" s="12">
        <v>29</v>
      </c>
      <c r="I214" s="13">
        <v>44287</v>
      </c>
      <c r="J214" s="13" t="s">
        <v>728</v>
      </c>
      <c r="K214" s="13" t="s">
        <v>876</v>
      </c>
      <c r="L214" s="13" t="s">
        <v>873</v>
      </c>
    </row>
    <row r="215" spans="1:12" x14ac:dyDescent="0.2">
      <c r="A215" s="1">
        <v>212</v>
      </c>
      <c r="B215" s="5" t="s">
        <v>195</v>
      </c>
      <c r="C215" s="6" t="s">
        <v>693</v>
      </c>
      <c r="D215" s="6">
        <v>2703</v>
      </c>
      <c r="E215" s="6" t="s">
        <v>263</v>
      </c>
      <c r="F215" s="6">
        <v>240.34</v>
      </c>
      <c r="G215" s="6">
        <v>59</v>
      </c>
      <c r="H215" s="11">
        <v>26</v>
      </c>
      <c r="I215" s="23">
        <v>44287</v>
      </c>
      <c r="J215" s="13" t="s">
        <v>728</v>
      </c>
      <c r="K215" s="13" t="s">
        <v>876</v>
      </c>
      <c r="L215" s="13" t="s">
        <v>873</v>
      </c>
    </row>
    <row r="216" spans="1:12" x14ac:dyDescent="0.2">
      <c r="A216" s="1">
        <v>213</v>
      </c>
      <c r="B216" s="7" t="s">
        <v>199</v>
      </c>
      <c r="C216" s="8" t="s">
        <v>696</v>
      </c>
      <c r="D216" s="8">
        <v>5022</v>
      </c>
      <c r="E216" s="8" t="s">
        <v>263</v>
      </c>
      <c r="F216" s="8">
        <v>240.34</v>
      </c>
      <c r="G216" s="8">
        <v>61</v>
      </c>
      <c r="H216" s="12">
        <v>23</v>
      </c>
      <c r="I216" s="13">
        <v>44287</v>
      </c>
      <c r="J216" s="13" t="s">
        <v>728</v>
      </c>
      <c r="K216" s="13" t="s">
        <v>876</v>
      </c>
      <c r="L216" s="13" t="s">
        <v>873</v>
      </c>
    </row>
    <row r="217" spans="1:12" x14ac:dyDescent="0.2">
      <c r="A217" s="1">
        <v>214</v>
      </c>
      <c r="B217" s="5" t="s">
        <v>196</v>
      </c>
      <c r="C217" s="6" t="s">
        <v>698</v>
      </c>
      <c r="D217" s="6">
        <v>7119</v>
      </c>
      <c r="E217" s="6" t="s">
        <v>263</v>
      </c>
      <c r="F217" s="6">
        <v>240.34</v>
      </c>
      <c r="G217" s="6">
        <v>61</v>
      </c>
      <c r="H217" s="11">
        <v>21</v>
      </c>
      <c r="I217" s="23">
        <v>44287</v>
      </c>
      <c r="J217" s="13" t="s">
        <v>728</v>
      </c>
      <c r="K217" s="13" t="s">
        <v>876</v>
      </c>
      <c r="L217" s="13" t="s">
        <v>873</v>
      </c>
    </row>
    <row r="218" spans="1:12" x14ac:dyDescent="0.2">
      <c r="B218" s="5"/>
      <c r="D218" s="6"/>
      <c r="E218" s="6"/>
      <c r="F218" s="6"/>
      <c r="G218" s="6"/>
      <c r="H218" s="23"/>
      <c r="I218" s="6"/>
      <c r="J218" s="6"/>
      <c r="K218" s="6"/>
      <c r="L218" s="6"/>
    </row>
    <row r="219" spans="1:12" x14ac:dyDescent="0.2">
      <c r="B219" s="7"/>
      <c r="C219" s="8"/>
      <c r="D219" s="8"/>
      <c r="E219" s="8"/>
      <c r="F219" s="8"/>
      <c r="G219" s="8"/>
      <c r="H219" s="24"/>
      <c r="I219" s="7"/>
      <c r="J219" s="7"/>
      <c r="K219" s="7"/>
      <c r="L219" s="7"/>
    </row>
    <row r="220" spans="1:12" x14ac:dyDescent="0.2">
      <c r="B220" s="5"/>
      <c r="D220" s="6"/>
      <c r="E220" s="6"/>
      <c r="F220" s="6"/>
      <c r="G220" s="6"/>
      <c r="H220" s="23"/>
      <c r="I220" s="6"/>
      <c r="J220" s="6"/>
      <c r="K220" s="6"/>
      <c r="L220" s="6"/>
    </row>
    <row r="221" spans="1:12" x14ac:dyDescent="0.2">
      <c r="B221" s="7"/>
      <c r="C221" s="8"/>
      <c r="D221" s="8"/>
      <c r="E221" s="8"/>
      <c r="F221" s="8"/>
      <c r="G221" s="8"/>
      <c r="H221" s="24"/>
      <c r="I221" s="7"/>
      <c r="J221" s="7"/>
      <c r="K221" s="7"/>
      <c r="L221" s="7"/>
    </row>
    <row r="222" spans="1:12" x14ac:dyDescent="0.2">
      <c r="B222" s="5"/>
      <c r="D222" s="6"/>
      <c r="E222" s="6"/>
      <c r="F222" s="6"/>
      <c r="G222" s="6"/>
      <c r="H222" s="23"/>
      <c r="I222" s="6"/>
      <c r="J222" s="6"/>
      <c r="K222" s="6"/>
      <c r="L222" s="6"/>
    </row>
    <row r="223" spans="1:12" x14ac:dyDescent="0.2">
      <c r="B223" s="7"/>
      <c r="C223" s="8"/>
      <c r="D223" s="8"/>
      <c r="E223" s="8"/>
      <c r="F223" s="8"/>
      <c r="G223" s="8"/>
      <c r="H223" s="24"/>
      <c r="I223" s="7"/>
      <c r="J223" s="7"/>
      <c r="K223" s="7"/>
      <c r="L223" s="7"/>
    </row>
    <row r="224" spans="1:12" x14ac:dyDescent="0.2">
      <c r="B224" s="5"/>
      <c r="D224" s="6"/>
      <c r="E224" s="6"/>
      <c r="F224" s="6"/>
      <c r="G224" s="6"/>
      <c r="H224" s="23"/>
      <c r="I224" s="6"/>
      <c r="J224" s="6"/>
      <c r="K224" s="6"/>
      <c r="L224" s="6"/>
    </row>
    <row r="225" spans="2:12" x14ac:dyDescent="0.2">
      <c r="B225" s="7"/>
      <c r="C225" s="8"/>
      <c r="D225" s="8"/>
      <c r="E225" s="8"/>
      <c r="F225" s="8"/>
      <c r="G225" s="8"/>
      <c r="H225" s="24"/>
      <c r="I225" s="7"/>
      <c r="J225" s="7"/>
      <c r="K225" s="7"/>
      <c r="L225" s="7"/>
    </row>
    <row r="226" spans="2:12" x14ac:dyDescent="0.2">
      <c r="B226" s="5"/>
      <c r="D226" s="6"/>
      <c r="E226" s="6"/>
      <c r="F226" s="6"/>
      <c r="G226" s="6"/>
      <c r="H226" s="23"/>
      <c r="I226" s="6"/>
      <c r="J226" s="6"/>
      <c r="K226" s="6"/>
      <c r="L226" s="6"/>
    </row>
    <row r="227" spans="2:12" x14ac:dyDescent="0.2">
      <c r="B227" s="7"/>
      <c r="C227" s="8"/>
      <c r="D227" s="8"/>
      <c r="E227" s="8"/>
      <c r="F227" s="8"/>
      <c r="G227" s="8"/>
      <c r="H227" s="24"/>
      <c r="I227" s="7"/>
      <c r="J227" s="7"/>
      <c r="K227" s="7"/>
      <c r="L227" s="7"/>
    </row>
    <row r="228" spans="2:12" x14ac:dyDescent="0.2">
      <c r="B228" s="5"/>
      <c r="D228" s="6"/>
      <c r="E228" s="6"/>
      <c r="F228" s="6"/>
      <c r="G228" s="6"/>
      <c r="H228" s="23"/>
      <c r="I228" s="6"/>
      <c r="J228" s="6"/>
      <c r="K228" s="6"/>
      <c r="L228" s="6"/>
    </row>
    <row r="229" spans="2:12" x14ac:dyDescent="0.2">
      <c r="B229" s="7"/>
      <c r="C229" s="8"/>
      <c r="D229" s="8"/>
      <c r="E229" s="8"/>
      <c r="F229" s="8"/>
      <c r="G229" s="8"/>
      <c r="H229" s="24"/>
      <c r="I229" s="7"/>
      <c r="J229" s="7"/>
      <c r="K229" s="7"/>
      <c r="L229" s="7"/>
    </row>
    <row r="230" spans="2:12" x14ac:dyDescent="0.2">
      <c r="B230" s="5"/>
      <c r="D230" s="6"/>
      <c r="E230" s="6"/>
      <c r="F230" s="6"/>
      <c r="G230" s="6"/>
      <c r="H230" s="23"/>
      <c r="I230" s="6"/>
      <c r="J230" s="6"/>
      <c r="K230" s="6"/>
      <c r="L230" s="6"/>
    </row>
    <row r="231" spans="2:12" x14ac:dyDescent="0.2">
      <c r="B231" s="7"/>
      <c r="C231" s="8"/>
      <c r="D231" s="8"/>
      <c r="E231" s="8"/>
      <c r="F231" s="8"/>
      <c r="G231" s="8"/>
      <c r="H231" s="24"/>
      <c r="I231" s="7"/>
      <c r="J231" s="7"/>
      <c r="K231" s="7"/>
      <c r="L231" s="7"/>
    </row>
    <row r="232" spans="2:12" x14ac:dyDescent="0.2">
      <c r="B232" s="5"/>
      <c r="D232" s="6"/>
      <c r="E232" s="6"/>
      <c r="F232" s="6"/>
      <c r="G232" s="6"/>
      <c r="H232" s="23"/>
      <c r="I232" s="6"/>
      <c r="J232" s="6"/>
      <c r="K232" s="6"/>
      <c r="L232" s="6"/>
    </row>
    <row r="233" spans="2:12" x14ac:dyDescent="0.2">
      <c r="B233" s="7"/>
      <c r="C233" s="8"/>
      <c r="D233" s="8"/>
      <c r="E233" s="8"/>
      <c r="F233" s="8"/>
      <c r="G233" s="8"/>
      <c r="H233" s="24"/>
      <c r="I233" s="7"/>
      <c r="J233" s="7"/>
      <c r="K233" s="7"/>
      <c r="L233" s="7"/>
    </row>
    <row r="234" spans="2:12" x14ac:dyDescent="0.2">
      <c r="B234" s="5"/>
      <c r="D234" s="6"/>
      <c r="E234" s="6"/>
      <c r="F234" s="6"/>
      <c r="G234" s="6"/>
      <c r="H234" s="23"/>
      <c r="I234" s="6"/>
      <c r="J234" s="6"/>
      <c r="K234" s="6"/>
      <c r="L234" s="6"/>
    </row>
    <row r="235" spans="2:12" x14ac:dyDescent="0.2">
      <c r="B235" s="7"/>
      <c r="C235" s="8"/>
      <c r="D235" s="8"/>
      <c r="E235" s="8"/>
      <c r="F235" s="8"/>
      <c r="G235" s="8"/>
      <c r="H235" s="24"/>
      <c r="I235" s="7"/>
      <c r="J235" s="7"/>
      <c r="K235" s="7"/>
      <c r="L235" s="7"/>
    </row>
    <row r="236" spans="2:12" x14ac:dyDescent="0.2">
      <c r="B236" s="5"/>
      <c r="D236" s="6"/>
      <c r="E236" s="6"/>
      <c r="F236" s="6"/>
      <c r="G236" s="6"/>
      <c r="H236" s="23"/>
      <c r="I236" s="6"/>
      <c r="J236" s="6"/>
      <c r="K236" s="6"/>
      <c r="L236" s="6"/>
    </row>
    <row r="237" spans="2:12" x14ac:dyDescent="0.2">
      <c r="B237" s="7"/>
      <c r="C237" s="8"/>
      <c r="D237" s="8"/>
      <c r="E237" s="8"/>
      <c r="F237" s="8"/>
      <c r="G237" s="8"/>
      <c r="H237" s="24"/>
      <c r="I237" s="7"/>
      <c r="J237" s="7"/>
      <c r="K237" s="7"/>
      <c r="L237" s="7"/>
    </row>
    <row r="238" spans="2:12" x14ac:dyDescent="0.2">
      <c r="B238" s="5"/>
      <c r="D238" s="6"/>
      <c r="E238" s="6"/>
      <c r="F238" s="6"/>
      <c r="G238" s="6"/>
      <c r="H238" s="23"/>
      <c r="I238" s="6"/>
      <c r="J238" s="6"/>
      <c r="K238" s="6"/>
      <c r="L238" s="6"/>
    </row>
    <row r="239" spans="2:12" x14ac:dyDescent="0.2">
      <c r="B239" s="7"/>
      <c r="C239" s="8"/>
      <c r="D239" s="8"/>
      <c r="E239" s="8"/>
      <c r="F239" s="8"/>
      <c r="G239" s="8"/>
      <c r="H239" s="24"/>
      <c r="I239" s="7"/>
      <c r="J239" s="7"/>
      <c r="K239" s="7"/>
      <c r="L239" s="7"/>
    </row>
    <row r="240" spans="2:12" x14ac:dyDescent="0.2">
      <c r="B240" s="5"/>
      <c r="D240" s="6"/>
      <c r="E240" s="6"/>
      <c r="F240" s="6"/>
      <c r="G240" s="6"/>
      <c r="H240" s="23"/>
      <c r="I240" s="6"/>
      <c r="J240" s="6"/>
      <c r="K240" s="6"/>
      <c r="L240" s="6"/>
    </row>
    <row r="241" spans="2:12" x14ac:dyDescent="0.2">
      <c r="B241" s="7"/>
      <c r="C241" s="8"/>
      <c r="D241" s="8"/>
      <c r="E241" s="8"/>
      <c r="F241" s="8"/>
      <c r="G241" s="8"/>
      <c r="H241" s="24"/>
      <c r="I241" s="7"/>
      <c r="J241" s="7"/>
      <c r="K241" s="7"/>
      <c r="L241" s="7"/>
    </row>
    <row r="242" spans="2:12" x14ac:dyDescent="0.2">
      <c r="B242" s="5"/>
      <c r="D242" s="6"/>
      <c r="E242" s="6"/>
      <c r="F242" s="6"/>
      <c r="G242" s="6"/>
      <c r="H242" s="23"/>
      <c r="I242" s="6"/>
      <c r="J242" s="6"/>
      <c r="K242" s="6"/>
      <c r="L242" s="6"/>
    </row>
    <row r="243" spans="2:12" x14ac:dyDescent="0.2">
      <c r="B243" s="7"/>
      <c r="C243" s="8"/>
      <c r="D243" s="8"/>
      <c r="E243" s="8"/>
      <c r="F243" s="8"/>
      <c r="G243" s="8"/>
      <c r="H243" s="24"/>
      <c r="I243" s="7"/>
      <c r="J243" s="7"/>
      <c r="K243" s="7"/>
      <c r="L243" s="7"/>
    </row>
    <row r="244" spans="2:12" x14ac:dyDescent="0.2">
      <c r="B244" s="5"/>
      <c r="D244" s="6"/>
      <c r="E244" s="6"/>
      <c r="F244" s="6"/>
      <c r="G244" s="6"/>
      <c r="H244" s="23"/>
      <c r="I244" s="6"/>
      <c r="J244" s="6"/>
      <c r="K244" s="6"/>
      <c r="L244" s="6"/>
    </row>
    <row r="245" spans="2:12" x14ac:dyDescent="0.2">
      <c r="B245" s="7"/>
      <c r="C245" s="8"/>
      <c r="D245" s="8"/>
      <c r="E245" s="8"/>
      <c r="F245" s="8"/>
      <c r="G245" s="8"/>
      <c r="H245" s="24"/>
      <c r="I245" s="7"/>
      <c r="J245" s="7"/>
      <c r="K245" s="7"/>
      <c r="L245" s="7"/>
    </row>
    <row r="246" spans="2:12" x14ac:dyDescent="0.2">
      <c r="B246" s="5"/>
      <c r="D246" s="6"/>
      <c r="E246" s="6"/>
      <c r="F246" s="6"/>
      <c r="G246" s="6"/>
      <c r="H246" s="23"/>
      <c r="I246" s="6"/>
      <c r="J246" s="6"/>
      <c r="K246" s="6"/>
      <c r="L246" s="6"/>
    </row>
    <row r="247" spans="2:12" x14ac:dyDescent="0.2">
      <c r="B247" s="7"/>
      <c r="C247" s="8"/>
      <c r="D247" s="8"/>
      <c r="E247" s="8"/>
      <c r="F247" s="8"/>
      <c r="G247" s="8"/>
      <c r="H247" s="24"/>
      <c r="I247" s="7"/>
      <c r="J247" s="7"/>
      <c r="K247" s="7"/>
      <c r="L247" s="7"/>
    </row>
    <row r="248" spans="2:12" x14ac:dyDescent="0.2">
      <c r="B248" s="5"/>
      <c r="D248" s="6"/>
      <c r="E248" s="6"/>
      <c r="F248" s="6"/>
      <c r="G248" s="6"/>
      <c r="H248" s="23"/>
      <c r="I248" s="6"/>
      <c r="J248" s="6"/>
      <c r="K248" s="6"/>
      <c r="L248" s="6"/>
    </row>
    <row r="249" spans="2:12" x14ac:dyDescent="0.2">
      <c r="B249" s="7"/>
      <c r="C249" s="8"/>
      <c r="D249" s="8"/>
      <c r="E249" s="8"/>
      <c r="F249" s="8"/>
      <c r="G249" s="8"/>
      <c r="H249" s="24"/>
      <c r="I249" s="7"/>
      <c r="J249" s="7"/>
      <c r="K249" s="7"/>
      <c r="L249" s="7"/>
    </row>
    <row r="250" spans="2:12" x14ac:dyDescent="0.2">
      <c r="B250" s="5"/>
      <c r="D250" s="6"/>
      <c r="E250" s="6"/>
      <c r="F250" s="6"/>
      <c r="G250" s="6"/>
      <c r="H250" s="23"/>
      <c r="I250" s="6"/>
      <c r="J250" s="6"/>
      <c r="K250" s="6"/>
      <c r="L250" s="6"/>
    </row>
    <row r="251" spans="2:12" x14ac:dyDescent="0.2">
      <c r="B251" s="7"/>
      <c r="C251" s="8"/>
      <c r="D251" s="8"/>
      <c r="E251" s="8"/>
      <c r="F251" s="8"/>
      <c r="G251" s="8"/>
      <c r="H251" s="24"/>
      <c r="I251" s="7"/>
      <c r="J251" s="7"/>
      <c r="K251" s="7"/>
      <c r="L251" s="7"/>
    </row>
    <row r="252" spans="2:12" x14ac:dyDescent="0.2">
      <c r="B252" s="5"/>
      <c r="D252" s="6"/>
      <c r="E252" s="6"/>
      <c r="F252" s="6"/>
      <c r="G252" s="6"/>
      <c r="H252" s="23"/>
      <c r="I252" s="6"/>
      <c r="J252" s="6"/>
      <c r="K252" s="6"/>
      <c r="L252" s="6"/>
    </row>
    <row r="253" spans="2:12" x14ac:dyDescent="0.2">
      <c r="B253" s="7"/>
      <c r="C253" s="8"/>
      <c r="D253" s="8"/>
      <c r="E253" s="8"/>
      <c r="F253" s="8"/>
      <c r="G253" s="8"/>
      <c r="H253" s="24"/>
      <c r="I253" s="7"/>
      <c r="J253" s="7"/>
      <c r="K253" s="7"/>
      <c r="L253" s="7"/>
    </row>
    <row r="254" spans="2:12" x14ac:dyDescent="0.2">
      <c r="B254" s="5"/>
      <c r="D254" s="6"/>
      <c r="E254" s="6"/>
      <c r="F254" s="6"/>
      <c r="G254" s="6"/>
      <c r="H254" s="23"/>
      <c r="I254" s="6"/>
      <c r="J254" s="6"/>
      <c r="K254" s="6"/>
      <c r="L254" s="6"/>
    </row>
    <row r="255" spans="2:12" x14ac:dyDescent="0.2">
      <c r="B255" s="7"/>
      <c r="C255" s="8"/>
      <c r="D255" s="8"/>
      <c r="E255" s="8"/>
      <c r="F255" s="8"/>
      <c r="G255" s="8"/>
      <c r="H255" s="24"/>
      <c r="I255" s="7"/>
      <c r="J255" s="7"/>
      <c r="K255" s="7"/>
      <c r="L255" s="7"/>
    </row>
    <row r="256" spans="2:12" x14ac:dyDescent="0.2">
      <c r="B256" s="5"/>
      <c r="D256" s="6"/>
      <c r="E256" s="6"/>
      <c r="F256" s="6"/>
      <c r="G256" s="6"/>
      <c r="H256" s="23"/>
      <c r="I256" s="6"/>
      <c r="J256" s="6"/>
      <c r="K256" s="6"/>
      <c r="L256" s="6"/>
    </row>
    <row r="257" spans="2:12" x14ac:dyDescent="0.2">
      <c r="B257" s="7"/>
      <c r="C257" s="8"/>
      <c r="D257" s="8"/>
      <c r="E257" s="8"/>
      <c r="F257" s="8"/>
      <c r="G257" s="8"/>
      <c r="H257" s="24"/>
      <c r="I257" s="7"/>
      <c r="J257" s="7"/>
      <c r="K257" s="7"/>
      <c r="L257" s="7"/>
    </row>
    <row r="258" spans="2:12" x14ac:dyDescent="0.2">
      <c r="B258" s="5"/>
      <c r="D258" s="6"/>
      <c r="E258" s="6"/>
      <c r="F258" s="6"/>
      <c r="G258" s="6"/>
      <c r="H258" s="23"/>
      <c r="I258" s="6"/>
      <c r="J258" s="6"/>
      <c r="K258" s="6"/>
      <c r="L258" s="6"/>
    </row>
    <row r="259" spans="2:12" x14ac:dyDescent="0.2">
      <c r="B259" s="7"/>
      <c r="C259" s="8"/>
      <c r="D259" s="8"/>
      <c r="E259" s="8"/>
      <c r="F259" s="8"/>
      <c r="G259" s="8"/>
      <c r="H259" s="24"/>
      <c r="I259" s="7"/>
      <c r="J259" s="7"/>
      <c r="K259" s="7"/>
      <c r="L259" s="7"/>
    </row>
    <row r="260" spans="2:12" x14ac:dyDescent="0.2">
      <c r="B260" s="5"/>
      <c r="D260" s="6"/>
      <c r="E260" s="6"/>
      <c r="F260" s="6"/>
      <c r="G260" s="6"/>
      <c r="H260" s="23"/>
      <c r="I260" s="6"/>
      <c r="J260" s="6"/>
      <c r="K260" s="6"/>
      <c r="L260" s="6"/>
    </row>
    <row r="261" spans="2:12" x14ac:dyDescent="0.2">
      <c r="B261" s="7"/>
      <c r="C261" s="8"/>
      <c r="D261" s="8"/>
      <c r="E261" s="8"/>
      <c r="F261" s="8"/>
      <c r="G261" s="8"/>
      <c r="H261" s="24"/>
      <c r="I261" s="7"/>
      <c r="J261" s="7"/>
      <c r="K261" s="7"/>
      <c r="L261" s="7"/>
    </row>
    <row r="262" spans="2:12" x14ac:dyDescent="0.2">
      <c r="B262" s="5"/>
      <c r="D262" s="6"/>
      <c r="E262" s="6"/>
      <c r="F262" s="6"/>
      <c r="G262" s="6"/>
      <c r="H262" s="23"/>
      <c r="I262" s="6"/>
      <c r="J262" s="6"/>
      <c r="K262" s="6"/>
      <c r="L262" s="6"/>
    </row>
    <row r="263" spans="2:12" x14ac:dyDescent="0.2">
      <c r="B263" s="7"/>
      <c r="C263" s="8"/>
      <c r="D263" s="8"/>
      <c r="E263" s="8"/>
      <c r="F263" s="8"/>
      <c r="G263" s="8"/>
      <c r="H263" s="24"/>
      <c r="I263" s="7"/>
      <c r="J263" s="7"/>
      <c r="K263" s="7"/>
      <c r="L263" s="7"/>
    </row>
    <row r="264" spans="2:12" x14ac:dyDescent="0.2">
      <c r="B264" s="5"/>
      <c r="D264" s="6"/>
      <c r="E264" s="6"/>
      <c r="F264" s="6"/>
      <c r="G264" s="6"/>
      <c r="H264" s="23"/>
      <c r="I264" s="6"/>
      <c r="J264" s="6"/>
      <c r="K264" s="6"/>
      <c r="L264" s="6"/>
    </row>
    <row r="265" spans="2:12" x14ac:dyDescent="0.2">
      <c r="B265" s="7"/>
      <c r="C265" s="8"/>
      <c r="D265" s="8"/>
      <c r="E265" s="8"/>
      <c r="F265" s="8"/>
      <c r="G265" s="8"/>
      <c r="H265" s="24"/>
      <c r="I265" s="7"/>
      <c r="J265" s="7"/>
      <c r="K265" s="7"/>
      <c r="L265" s="7"/>
    </row>
    <row r="266" spans="2:12" x14ac:dyDescent="0.2">
      <c r="B266" s="5"/>
      <c r="D266" s="6"/>
      <c r="E266" s="6"/>
      <c r="F266" s="6"/>
      <c r="G266" s="6"/>
      <c r="H266" s="23"/>
      <c r="I266" s="6"/>
      <c r="J266" s="6"/>
      <c r="K266" s="6"/>
      <c r="L266" s="6"/>
    </row>
    <row r="267" spans="2:12" x14ac:dyDescent="0.2">
      <c r="B267" s="7"/>
      <c r="C267" s="8"/>
      <c r="D267" s="8"/>
      <c r="E267" s="8"/>
      <c r="F267" s="8"/>
      <c r="G267" s="8"/>
      <c r="H267" s="24"/>
      <c r="I267" s="7"/>
      <c r="J267" s="7"/>
      <c r="K267" s="7"/>
      <c r="L267" s="7"/>
    </row>
    <row r="268" spans="2:12" x14ac:dyDescent="0.2">
      <c r="B268" s="5"/>
      <c r="D268" s="6"/>
      <c r="E268" s="6"/>
      <c r="F268" s="6"/>
      <c r="G268" s="6"/>
      <c r="H268" s="23"/>
      <c r="I268" s="6"/>
      <c r="J268" s="6"/>
      <c r="K268" s="6"/>
      <c r="L268" s="6"/>
    </row>
    <row r="269" spans="2:12" x14ac:dyDescent="0.2">
      <c r="B269" s="7"/>
      <c r="C269" s="8"/>
      <c r="D269" s="8"/>
      <c r="E269" s="8"/>
      <c r="F269" s="8"/>
      <c r="G269" s="8"/>
      <c r="H269" s="24"/>
      <c r="I269" s="7"/>
      <c r="J269" s="7"/>
      <c r="K269" s="7"/>
      <c r="L269" s="7"/>
    </row>
    <row r="270" spans="2:12" x14ac:dyDescent="0.2">
      <c r="B270" s="5"/>
      <c r="D270" s="6"/>
      <c r="E270" s="6"/>
      <c r="F270" s="6"/>
      <c r="G270" s="6"/>
      <c r="H270" s="23"/>
      <c r="I270" s="6"/>
      <c r="J270" s="6"/>
      <c r="K270" s="6"/>
      <c r="L270" s="6"/>
    </row>
    <row r="271" spans="2:12" x14ac:dyDescent="0.2">
      <c r="B271" s="7"/>
      <c r="C271" s="8"/>
      <c r="D271" s="8"/>
      <c r="E271" s="8"/>
      <c r="F271" s="8"/>
      <c r="G271" s="8"/>
      <c r="H271" s="24"/>
      <c r="I271" s="7"/>
      <c r="J271" s="7"/>
      <c r="K271" s="7"/>
      <c r="L271" s="7"/>
    </row>
    <row r="272" spans="2:12" x14ac:dyDescent="0.2">
      <c r="B272" s="5"/>
      <c r="D272" s="6"/>
      <c r="E272" s="6"/>
      <c r="F272" s="6"/>
      <c r="G272" s="6"/>
      <c r="H272" s="23"/>
      <c r="I272" s="6"/>
      <c r="J272" s="6"/>
      <c r="K272" s="6"/>
      <c r="L272" s="6"/>
    </row>
    <row r="273" spans="2:12" x14ac:dyDescent="0.2">
      <c r="B273" s="7"/>
      <c r="C273" s="8"/>
      <c r="D273" s="8"/>
      <c r="E273" s="8"/>
      <c r="F273" s="8"/>
      <c r="G273" s="8"/>
      <c r="H273" s="24"/>
      <c r="I273" s="7"/>
      <c r="J273" s="7"/>
      <c r="K273" s="7"/>
      <c r="L273" s="7"/>
    </row>
    <row r="274" spans="2:12" x14ac:dyDescent="0.2">
      <c r="B274" s="5"/>
      <c r="D274" s="6"/>
      <c r="E274" s="6"/>
      <c r="F274" s="6"/>
      <c r="G274" s="6"/>
      <c r="H274" s="23"/>
      <c r="I274" s="6"/>
      <c r="J274" s="6"/>
      <c r="K274" s="6"/>
      <c r="L274" s="6"/>
    </row>
    <row r="275" spans="2:12" x14ac:dyDescent="0.2">
      <c r="B275" s="7"/>
      <c r="C275" s="8"/>
      <c r="D275" s="8"/>
      <c r="E275" s="8"/>
      <c r="F275" s="8"/>
      <c r="G275" s="8"/>
      <c r="H275" s="24"/>
      <c r="I275" s="7"/>
      <c r="J275" s="7"/>
      <c r="K275" s="7"/>
      <c r="L275" s="7"/>
    </row>
    <row r="276" spans="2:12" x14ac:dyDescent="0.2">
      <c r="B276" s="5"/>
      <c r="D276" s="6"/>
      <c r="E276" s="6"/>
      <c r="F276" s="6"/>
      <c r="G276" s="6"/>
      <c r="H276" s="23"/>
      <c r="I276" s="6"/>
      <c r="J276" s="6"/>
      <c r="K276" s="6"/>
      <c r="L276" s="6"/>
    </row>
    <row r="277" spans="2:12" x14ac:dyDescent="0.2">
      <c r="B277" s="7"/>
      <c r="C277" s="8"/>
      <c r="D277" s="8"/>
      <c r="E277" s="8"/>
      <c r="F277" s="8"/>
      <c r="G277" s="8"/>
      <c r="H277" s="24"/>
      <c r="I277" s="7"/>
      <c r="J277" s="7"/>
      <c r="K277" s="7"/>
      <c r="L277" s="7"/>
    </row>
    <row r="278" spans="2:12" x14ac:dyDescent="0.2">
      <c r="B278" s="5"/>
      <c r="D278" s="6"/>
      <c r="E278" s="6"/>
      <c r="F278" s="6"/>
      <c r="G278" s="6"/>
      <c r="H278" s="23"/>
      <c r="I278" s="6"/>
      <c r="J278" s="6"/>
      <c r="K278" s="6"/>
      <c r="L278" s="6"/>
    </row>
    <row r="279" spans="2:12" x14ac:dyDescent="0.2">
      <c r="B279" s="7"/>
      <c r="C279" s="8"/>
      <c r="D279" s="8"/>
      <c r="E279" s="8"/>
      <c r="F279" s="8"/>
      <c r="G279" s="8"/>
      <c r="H279" s="24"/>
      <c r="I279" s="7"/>
      <c r="J279" s="7"/>
      <c r="K279" s="7"/>
      <c r="L279" s="7"/>
    </row>
    <row r="280" spans="2:12" x14ac:dyDescent="0.2">
      <c r="B280" s="5"/>
      <c r="D280" s="6"/>
      <c r="E280" s="6"/>
      <c r="F280" s="6"/>
      <c r="G280" s="6"/>
      <c r="H280" s="23"/>
      <c r="I280" s="6"/>
      <c r="J280" s="6"/>
      <c r="K280" s="6"/>
      <c r="L280" s="6"/>
    </row>
    <row r="281" spans="2:12" x14ac:dyDescent="0.2">
      <c r="B281" s="7"/>
      <c r="C281" s="8"/>
      <c r="D281" s="8"/>
      <c r="E281" s="8"/>
      <c r="F281" s="8"/>
      <c r="G281" s="8"/>
      <c r="H281" s="24"/>
      <c r="I281" s="7"/>
      <c r="J281" s="7"/>
      <c r="K281" s="7"/>
      <c r="L281" s="7"/>
    </row>
    <row r="282" spans="2:12" x14ac:dyDescent="0.2">
      <c r="B282" s="5"/>
      <c r="D282" s="6"/>
      <c r="E282" s="6"/>
      <c r="F282" s="6"/>
      <c r="G282" s="6"/>
      <c r="H282" s="23"/>
      <c r="I282" s="6"/>
      <c r="J282" s="6"/>
      <c r="K282" s="6"/>
      <c r="L282" s="6"/>
    </row>
    <row r="283" spans="2:12" x14ac:dyDescent="0.2">
      <c r="B283" s="7"/>
      <c r="C283" s="8"/>
      <c r="D283" s="8"/>
      <c r="E283" s="8"/>
      <c r="F283" s="8"/>
      <c r="G283" s="8"/>
      <c r="H283" s="24"/>
      <c r="I283" s="7"/>
      <c r="J283" s="7"/>
      <c r="K283" s="7"/>
      <c r="L283" s="7"/>
    </row>
    <row r="284" spans="2:12" x14ac:dyDescent="0.2">
      <c r="B284" s="5"/>
      <c r="D284" s="6"/>
      <c r="E284" s="6"/>
      <c r="F284" s="6"/>
      <c r="G284" s="6"/>
      <c r="H284" s="23"/>
      <c r="I284" s="6"/>
      <c r="J284" s="6"/>
      <c r="K284" s="6"/>
      <c r="L284" s="6"/>
    </row>
    <row r="285" spans="2:12" x14ac:dyDescent="0.2">
      <c r="B285" s="7"/>
      <c r="C285" s="8"/>
      <c r="D285" s="8"/>
      <c r="E285" s="8"/>
      <c r="F285" s="8"/>
      <c r="G285" s="8"/>
      <c r="H285" s="24"/>
      <c r="I285" s="7"/>
      <c r="J285" s="7"/>
      <c r="K285" s="7"/>
      <c r="L285" s="7"/>
    </row>
    <row r="286" spans="2:12" x14ac:dyDescent="0.2">
      <c r="B286" s="5"/>
      <c r="D286" s="6"/>
      <c r="E286" s="6"/>
      <c r="F286" s="6"/>
      <c r="G286" s="6"/>
      <c r="H286" s="23"/>
      <c r="I286" s="6"/>
      <c r="J286" s="6"/>
      <c r="K286" s="6"/>
      <c r="L286" s="6"/>
    </row>
    <row r="287" spans="2:12" x14ac:dyDescent="0.2">
      <c r="B287" s="7"/>
      <c r="C287" s="8"/>
      <c r="D287" s="8"/>
      <c r="E287" s="8"/>
      <c r="F287" s="8"/>
      <c r="G287" s="8"/>
      <c r="H287" s="24"/>
      <c r="I287" s="7"/>
      <c r="J287" s="7"/>
      <c r="K287" s="7"/>
      <c r="L287" s="7"/>
    </row>
    <row r="288" spans="2:12" x14ac:dyDescent="0.2">
      <c r="B288" s="5"/>
      <c r="D288" s="6"/>
      <c r="E288" s="6"/>
      <c r="F288" s="6"/>
      <c r="G288" s="6"/>
      <c r="H288" s="23"/>
      <c r="I288" s="6"/>
      <c r="J288" s="6"/>
      <c r="K288" s="6"/>
      <c r="L288" s="6"/>
    </row>
    <row r="289" spans="2:12" x14ac:dyDescent="0.2">
      <c r="B289" s="7"/>
      <c r="C289" s="8"/>
      <c r="D289" s="8"/>
      <c r="E289" s="8"/>
      <c r="F289" s="8"/>
      <c r="G289" s="8"/>
      <c r="H289" s="24"/>
      <c r="I289" s="7"/>
      <c r="J289" s="7"/>
      <c r="K289" s="7"/>
      <c r="L289" s="7"/>
    </row>
    <row r="290" spans="2:12" x14ac:dyDescent="0.2">
      <c r="B290" s="5"/>
      <c r="D290" s="6"/>
      <c r="E290" s="6"/>
      <c r="F290" s="6"/>
      <c r="G290" s="6"/>
      <c r="H290" s="23"/>
      <c r="I290" s="6"/>
      <c r="J290" s="6"/>
      <c r="K290" s="6"/>
      <c r="L290" s="6"/>
    </row>
    <row r="291" spans="2:12" x14ac:dyDescent="0.2">
      <c r="B291" s="7"/>
      <c r="C291" s="8"/>
      <c r="D291" s="8"/>
      <c r="E291" s="8"/>
      <c r="F291" s="8"/>
      <c r="G291" s="8"/>
      <c r="H291" s="24"/>
      <c r="I291" s="7"/>
      <c r="J291" s="7"/>
      <c r="K291" s="7"/>
      <c r="L291" s="7"/>
    </row>
    <row r="292" spans="2:12" x14ac:dyDescent="0.2">
      <c r="B292" s="5"/>
      <c r="D292" s="6"/>
      <c r="E292" s="6"/>
      <c r="F292" s="6"/>
      <c r="G292" s="6"/>
      <c r="H292" s="23"/>
      <c r="I292" s="6"/>
      <c r="J292" s="6"/>
      <c r="K292" s="6"/>
      <c r="L292" s="6"/>
    </row>
    <row r="293" spans="2:12" x14ac:dyDescent="0.2">
      <c r="B293" s="7"/>
      <c r="C293" s="8"/>
      <c r="D293" s="8"/>
      <c r="E293" s="8"/>
      <c r="F293" s="8"/>
      <c r="G293" s="8"/>
      <c r="H293" s="24"/>
      <c r="I293" s="7"/>
      <c r="J293" s="7"/>
      <c r="K293" s="7"/>
      <c r="L293" s="7"/>
    </row>
    <row r="294" spans="2:12" x14ac:dyDescent="0.2">
      <c r="B294" s="5"/>
      <c r="D294" s="6"/>
      <c r="E294" s="6"/>
      <c r="F294" s="6"/>
      <c r="G294" s="6"/>
      <c r="H294" s="23"/>
      <c r="I294" s="6"/>
      <c r="J294" s="6"/>
      <c r="K294" s="6"/>
      <c r="L294" s="6"/>
    </row>
    <row r="295" spans="2:12" x14ac:dyDescent="0.2">
      <c r="B295" s="7"/>
      <c r="C295" s="8"/>
      <c r="D295" s="8"/>
      <c r="E295" s="8"/>
      <c r="F295" s="8"/>
      <c r="G295" s="8"/>
      <c r="H295" s="24"/>
      <c r="I295" s="7"/>
      <c r="J295" s="7"/>
      <c r="K295" s="7"/>
      <c r="L295" s="7"/>
    </row>
    <row r="296" spans="2:12" x14ac:dyDescent="0.2">
      <c r="B296" s="5"/>
      <c r="D296" s="6"/>
      <c r="E296" s="6"/>
      <c r="F296" s="6"/>
      <c r="G296" s="6"/>
      <c r="H296" s="23"/>
      <c r="I296" s="6"/>
      <c r="J296" s="6"/>
      <c r="K296" s="6"/>
      <c r="L296" s="6"/>
    </row>
    <row r="297" spans="2:12" x14ac:dyDescent="0.2">
      <c r="B297" s="7"/>
      <c r="C297" s="8"/>
      <c r="D297" s="8"/>
      <c r="E297" s="8"/>
      <c r="F297" s="8"/>
      <c r="G297" s="8"/>
      <c r="H297" s="24"/>
      <c r="I297" s="7"/>
      <c r="J297" s="7"/>
      <c r="K297" s="7"/>
      <c r="L297" s="7"/>
    </row>
    <row r="298" spans="2:12" x14ac:dyDescent="0.2">
      <c r="B298" s="5"/>
      <c r="D298" s="6"/>
      <c r="E298" s="6"/>
      <c r="F298" s="6"/>
      <c r="G298" s="6"/>
      <c r="H298" s="23"/>
      <c r="I298" s="6"/>
      <c r="J298" s="6"/>
      <c r="K298" s="6"/>
      <c r="L298" s="6"/>
    </row>
    <row r="299" spans="2:12" x14ac:dyDescent="0.2">
      <c r="B299" s="7"/>
      <c r="C299" s="8"/>
      <c r="D299" s="8"/>
      <c r="E299" s="8"/>
      <c r="F299" s="8"/>
      <c r="G299" s="8"/>
      <c r="H299" s="24"/>
      <c r="I299" s="7"/>
      <c r="J299" s="7"/>
      <c r="K299" s="7"/>
      <c r="L299" s="7"/>
    </row>
    <row r="300" spans="2:12" x14ac:dyDescent="0.2">
      <c r="B300" s="5"/>
      <c r="D300" s="6"/>
      <c r="E300" s="6"/>
      <c r="F300" s="6"/>
      <c r="G300" s="6"/>
      <c r="H300" s="23"/>
      <c r="I300" s="6"/>
      <c r="J300" s="6"/>
      <c r="K300" s="6"/>
      <c r="L300" s="6"/>
    </row>
    <row r="301" spans="2:12" x14ac:dyDescent="0.2">
      <c r="B301" s="7"/>
      <c r="C301" s="8"/>
      <c r="D301" s="8"/>
      <c r="E301" s="8"/>
      <c r="F301" s="8"/>
      <c r="G301" s="8"/>
      <c r="H301" s="24"/>
      <c r="I301" s="7"/>
      <c r="J301" s="7"/>
      <c r="K301" s="7"/>
      <c r="L301" s="7"/>
    </row>
    <row r="302" spans="2:12" x14ac:dyDescent="0.2">
      <c r="B302" s="5"/>
      <c r="D302" s="6"/>
      <c r="E302" s="6"/>
      <c r="F302" s="6"/>
      <c r="G302" s="6"/>
      <c r="H302" s="23"/>
      <c r="I302" s="6"/>
      <c r="J302" s="6"/>
      <c r="K302" s="6"/>
      <c r="L302" s="6"/>
    </row>
    <row r="303" spans="2:12" x14ac:dyDescent="0.2">
      <c r="B303" s="7"/>
      <c r="C303" s="8"/>
      <c r="D303" s="8"/>
      <c r="E303" s="8"/>
      <c r="F303" s="8"/>
      <c r="G303" s="8"/>
      <c r="H303" s="24"/>
      <c r="I303" s="7"/>
      <c r="J303" s="7"/>
      <c r="K303" s="7"/>
      <c r="L303" s="7"/>
    </row>
    <row r="304" spans="2:12" x14ac:dyDescent="0.2">
      <c r="B304" s="5"/>
      <c r="D304" s="6"/>
      <c r="E304" s="6"/>
      <c r="F304" s="6"/>
      <c r="G304" s="6"/>
      <c r="H304" s="23"/>
      <c r="I304" s="6"/>
      <c r="J304" s="6"/>
      <c r="K304" s="6"/>
      <c r="L304" s="6"/>
    </row>
    <row r="305" spans="2:12" x14ac:dyDescent="0.2">
      <c r="B305" s="7"/>
      <c r="C305" s="8"/>
      <c r="D305" s="8"/>
      <c r="E305" s="8"/>
      <c r="F305" s="8"/>
      <c r="G305" s="8"/>
      <c r="H305" s="24"/>
      <c r="I305" s="7"/>
      <c r="J305" s="7"/>
      <c r="K305" s="7"/>
      <c r="L305" s="7"/>
    </row>
    <row r="306" spans="2:12" x14ac:dyDescent="0.2">
      <c r="B306" s="5"/>
      <c r="D306" s="6"/>
      <c r="E306" s="6"/>
      <c r="F306" s="6"/>
      <c r="G306" s="6"/>
      <c r="H306" s="23"/>
      <c r="I306" s="6"/>
      <c r="J306" s="6"/>
      <c r="K306" s="6"/>
      <c r="L306" s="6"/>
    </row>
    <row r="307" spans="2:12" x14ac:dyDescent="0.2">
      <c r="B307" s="7"/>
      <c r="C307" s="8"/>
      <c r="D307" s="8"/>
      <c r="E307" s="8"/>
      <c r="F307" s="8"/>
      <c r="G307" s="8"/>
      <c r="H307" s="24"/>
      <c r="I307" s="7"/>
      <c r="J307" s="7"/>
      <c r="K307" s="7"/>
      <c r="L307" s="7"/>
    </row>
    <row r="308" spans="2:12" x14ac:dyDescent="0.2">
      <c r="B308" s="5"/>
      <c r="D308" s="6"/>
      <c r="E308" s="6"/>
      <c r="F308" s="6"/>
      <c r="G308" s="6"/>
      <c r="H308" s="23"/>
      <c r="I308" s="6"/>
      <c r="J308" s="6"/>
      <c r="K308" s="6"/>
      <c r="L308" s="6"/>
    </row>
    <row r="309" spans="2:12" x14ac:dyDescent="0.2">
      <c r="B309" s="7"/>
      <c r="C309" s="8"/>
      <c r="D309" s="8"/>
      <c r="E309" s="8"/>
      <c r="F309" s="8"/>
      <c r="G309" s="8"/>
      <c r="H309" s="24"/>
      <c r="I309" s="7"/>
      <c r="J309" s="7"/>
      <c r="K309" s="7"/>
      <c r="L309" s="7"/>
    </row>
    <row r="310" spans="2:12" x14ac:dyDescent="0.2">
      <c r="B310" s="5"/>
      <c r="D310" s="6"/>
      <c r="E310" s="6"/>
      <c r="F310" s="6"/>
      <c r="G310" s="6"/>
      <c r="H310" s="23"/>
      <c r="I310" s="6"/>
      <c r="J310" s="6"/>
      <c r="K310" s="6"/>
      <c r="L310" s="6"/>
    </row>
    <row r="311" spans="2:12" x14ac:dyDescent="0.2">
      <c r="B311" s="7"/>
      <c r="C311" s="8"/>
      <c r="D311" s="8"/>
      <c r="E311" s="8"/>
      <c r="F311" s="8"/>
      <c r="G311" s="8"/>
      <c r="H311" s="24"/>
      <c r="I311" s="7"/>
      <c r="J311" s="7"/>
      <c r="K311" s="7"/>
      <c r="L311" s="7"/>
    </row>
    <row r="312" spans="2:12" x14ac:dyDescent="0.2">
      <c r="B312" s="5"/>
      <c r="D312" s="6"/>
      <c r="E312" s="6"/>
      <c r="F312" s="6"/>
      <c r="G312" s="6"/>
      <c r="H312" s="23"/>
      <c r="I312" s="6"/>
      <c r="J312" s="6"/>
      <c r="K312" s="6"/>
      <c r="L312" s="6"/>
    </row>
    <row r="313" spans="2:12" x14ac:dyDescent="0.2">
      <c r="B313" s="7"/>
      <c r="C313" s="8"/>
      <c r="D313" s="8"/>
      <c r="E313" s="8"/>
      <c r="F313" s="8"/>
      <c r="G313" s="8"/>
      <c r="H313" s="24"/>
      <c r="I313" s="7"/>
      <c r="J313" s="7"/>
      <c r="K313" s="7"/>
      <c r="L313" s="7"/>
    </row>
    <row r="314" spans="2:12" x14ac:dyDescent="0.2">
      <c r="B314" s="5"/>
      <c r="D314" s="6"/>
      <c r="E314" s="6"/>
      <c r="F314" s="6"/>
      <c r="G314" s="6"/>
      <c r="H314" s="23"/>
      <c r="I314" s="6"/>
      <c r="J314" s="6"/>
      <c r="K314" s="6"/>
      <c r="L314" s="6"/>
    </row>
    <row r="315" spans="2:12" x14ac:dyDescent="0.2">
      <c r="B315" s="7"/>
      <c r="C315" s="8"/>
      <c r="D315" s="8"/>
      <c r="E315" s="8"/>
      <c r="F315" s="8"/>
      <c r="G315" s="8"/>
      <c r="H315" s="24"/>
      <c r="I315" s="7"/>
      <c r="J315" s="7"/>
      <c r="K315" s="7"/>
      <c r="L315" s="7"/>
    </row>
    <row r="316" spans="2:12" x14ac:dyDescent="0.2">
      <c r="B316" s="5"/>
      <c r="D316" s="6"/>
      <c r="E316" s="6"/>
      <c r="F316" s="6"/>
      <c r="G316" s="6"/>
      <c r="H316" s="23"/>
      <c r="I316" s="6"/>
      <c r="J316" s="6"/>
      <c r="K316" s="6"/>
      <c r="L316" s="6"/>
    </row>
    <row r="317" spans="2:12" x14ac:dyDescent="0.2">
      <c r="B317" s="7"/>
      <c r="C317" s="8"/>
      <c r="D317" s="8"/>
      <c r="E317" s="8"/>
      <c r="F317" s="8"/>
      <c r="G317" s="8"/>
      <c r="H317" s="24"/>
      <c r="I317" s="7"/>
      <c r="J317" s="7"/>
      <c r="K317" s="7"/>
      <c r="L317" s="7"/>
    </row>
    <row r="318" spans="2:12" x14ac:dyDescent="0.2">
      <c r="B318" s="5"/>
      <c r="D318" s="6"/>
      <c r="E318" s="6"/>
      <c r="F318" s="6"/>
      <c r="G318" s="6"/>
      <c r="H318" s="23"/>
      <c r="I318" s="6"/>
      <c r="J318" s="6"/>
      <c r="K318" s="6"/>
      <c r="L318" s="6"/>
    </row>
    <row r="319" spans="2:12" x14ac:dyDescent="0.2">
      <c r="B319" s="7"/>
      <c r="C319" s="8"/>
      <c r="D319" s="8"/>
      <c r="E319" s="8"/>
      <c r="F319" s="8"/>
      <c r="G319" s="8"/>
      <c r="H319" s="24"/>
      <c r="I319" s="7"/>
      <c r="J319" s="7"/>
      <c r="K319" s="7"/>
      <c r="L319" s="7"/>
    </row>
    <row r="320" spans="2:12" x14ac:dyDescent="0.2">
      <c r="B320" s="5"/>
      <c r="D320" s="6"/>
      <c r="E320" s="6"/>
      <c r="F320" s="6"/>
      <c r="G320" s="6"/>
      <c r="H320" s="23"/>
      <c r="I320" s="6"/>
      <c r="J320" s="6"/>
      <c r="K320" s="6"/>
      <c r="L320" s="6"/>
    </row>
    <row r="321" spans="2:12" x14ac:dyDescent="0.2">
      <c r="B321" s="7"/>
      <c r="C321" s="8"/>
      <c r="D321" s="8"/>
      <c r="E321" s="8"/>
      <c r="F321" s="8"/>
      <c r="G321" s="8"/>
      <c r="H321" s="24"/>
      <c r="I321" s="7"/>
      <c r="J321" s="7"/>
      <c r="K321" s="7"/>
      <c r="L321" s="7"/>
    </row>
    <row r="322" spans="2:12" x14ac:dyDescent="0.2">
      <c r="B322" s="5"/>
      <c r="D322" s="6"/>
      <c r="E322" s="6"/>
      <c r="F322" s="6"/>
      <c r="G322" s="6"/>
      <c r="H322" s="23"/>
      <c r="I322" s="6"/>
      <c r="J322" s="6"/>
      <c r="K322" s="6"/>
      <c r="L322" s="6"/>
    </row>
    <row r="323" spans="2:12" x14ac:dyDescent="0.2">
      <c r="B323" s="7"/>
      <c r="C323" s="8"/>
      <c r="D323" s="8"/>
      <c r="E323" s="8"/>
      <c r="F323" s="8"/>
      <c r="G323" s="8"/>
      <c r="H323" s="24"/>
      <c r="I323" s="7"/>
      <c r="J323" s="7"/>
      <c r="K323" s="7"/>
      <c r="L323" s="7"/>
    </row>
    <row r="324" spans="2:12" x14ac:dyDescent="0.2">
      <c r="B324" s="5"/>
      <c r="D324" s="6"/>
      <c r="E324" s="6"/>
      <c r="F324" s="6"/>
      <c r="G324" s="6"/>
      <c r="H324" s="23"/>
      <c r="I324" s="6"/>
      <c r="J324" s="6"/>
      <c r="K324" s="6"/>
      <c r="L324" s="6"/>
    </row>
    <row r="325" spans="2:12" x14ac:dyDescent="0.2">
      <c r="B325" s="7"/>
      <c r="C325" s="8"/>
      <c r="D325" s="8"/>
      <c r="E325" s="8"/>
      <c r="F325" s="8"/>
      <c r="G325" s="8"/>
      <c r="H325" s="24"/>
      <c r="I325" s="7"/>
      <c r="J325" s="7"/>
      <c r="K325" s="7"/>
      <c r="L325" s="7"/>
    </row>
    <row r="326" spans="2:12" x14ac:dyDescent="0.2">
      <c r="B326" s="5"/>
      <c r="D326" s="6"/>
      <c r="E326" s="6"/>
      <c r="F326" s="6"/>
      <c r="G326" s="6"/>
      <c r="H326" s="23"/>
      <c r="I326" s="6"/>
      <c r="J326" s="6"/>
      <c r="K326" s="6"/>
      <c r="L326" s="6"/>
    </row>
    <row r="327" spans="2:12" x14ac:dyDescent="0.2">
      <c r="B327" s="7"/>
      <c r="C327" s="8"/>
      <c r="D327" s="8"/>
      <c r="E327" s="8"/>
      <c r="F327" s="8"/>
      <c r="G327" s="8"/>
      <c r="H327" s="24"/>
      <c r="I327" s="7"/>
      <c r="J327" s="7"/>
      <c r="K327" s="7"/>
      <c r="L327" s="7"/>
    </row>
    <row r="328" spans="2:12" x14ac:dyDescent="0.2">
      <c r="B328" s="5"/>
      <c r="D328" s="6"/>
      <c r="E328" s="6"/>
      <c r="F328" s="6"/>
      <c r="G328" s="6"/>
      <c r="H328" s="23"/>
      <c r="I328" s="6"/>
      <c r="J328" s="6"/>
      <c r="K328" s="6"/>
      <c r="L328" s="6"/>
    </row>
    <row r="329" spans="2:12" x14ac:dyDescent="0.2">
      <c r="B329" s="7"/>
      <c r="C329" s="8"/>
      <c r="D329" s="8"/>
      <c r="E329" s="8"/>
      <c r="F329" s="8"/>
      <c r="G329" s="8"/>
      <c r="H329" s="24"/>
      <c r="I329" s="7"/>
      <c r="J329" s="7"/>
      <c r="K329" s="7"/>
      <c r="L329" s="7"/>
    </row>
    <row r="330" spans="2:12" x14ac:dyDescent="0.2">
      <c r="B330" s="5"/>
      <c r="D330" s="6"/>
      <c r="E330" s="6"/>
      <c r="F330" s="6"/>
      <c r="G330" s="6"/>
      <c r="H330" s="23"/>
      <c r="I330" s="6"/>
      <c r="J330" s="6"/>
      <c r="K330" s="6"/>
      <c r="L330" s="6"/>
    </row>
    <row r="331" spans="2:12" x14ac:dyDescent="0.2">
      <c r="B331" s="7"/>
      <c r="C331" s="8"/>
      <c r="D331" s="8"/>
      <c r="E331" s="8"/>
      <c r="F331" s="8"/>
      <c r="G331" s="8"/>
      <c r="H331" s="24"/>
      <c r="I331" s="7"/>
      <c r="J331" s="7"/>
      <c r="K331" s="7"/>
      <c r="L331" s="7"/>
    </row>
    <row r="332" spans="2:12" x14ac:dyDescent="0.2">
      <c r="B332" s="5"/>
      <c r="D332" s="6"/>
      <c r="E332" s="6"/>
      <c r="F332" s="6"/>
      <c r="G332" s="6"/>
      <c r="H332" s="23"/>
      <c r="I332" s="6"/>
      <c r="J332" s="6"/>
      <c r="K332" s="6"/>
      <c r="L332" s="6"/>
    </row>
    <row r="333" spans="2:12" x14ac:dyDescent="0.2">
      <c r="B333" s="7"/>
      <c r="C333" s="8"/>
      <c r="D333" s="8"/>
      <c r="E333" s="8"/>
      <c r="F333" s="8"/>
      <c r="G333" s="8"/>
      <c r="H333" s="24"/>
      <c r="I333" s="7"/>
      <c r="J333" s="7"/>
      <c r="K333" s="7"/>
      <c r="L333" s="7"/>
    </row>
    <row r="334" spans="2:12" x14ac:dyDescent="0.2">
      <c r="B334" s="5"/>
      <c r="D334" s="6"/>
      <c r="E334" s="6"/>
      <c r="F334" s="6"/>
      <c r="G334" s="6"/>
      <c r="H334" s="23"/>
      <c r="I334" s="6"/>
      <c r="J334" s="6"/>
      <c r="K334" s="6"/>
      <c r="L334" s="6"/>
    </row>
    <row r="335" spans="2:12" x14ac:dyDescent="0.2">
      <c r="B335" s="7"/>
      <c r="C335" s="8"/>
      <c r="D335" s="8"/>
      <c r="E335" s="8"/>
      <c r="F335" s="8"/>
      <c r="G335" s="8"/>
      <c r="H335" s="24"/>
      <c r="I335" s="7"/>
      <c r="J335" s="7"/>
      <c r="K335" s="7"/>
      <c r="L335" s="7"/>
    </row>
    <row r="336" spans="2:12" x14ac:dyDescent="0.2">
      <c r="B336" s="5"/>
      <c r="D336" s="6"/>
      <c r="E336" s="6"/>
      <c r="F336" s="6"/>
      <c r="G336" s="6"/>
      <c r="H336" s="23"/>
      <c r="I336" s="6"/>
      <c r="J336" s="6"/>
      <c r="K336" s="6"/>
      <c r="L336" s="6"/>
    </row>
    <row r="337" spans="2:12" x14ac:dyDescent="0.2">
      <c r="B337" s="7"/>
      <c r="C337" s="8"/>
      <c r="D337" s="8"/>
      <c r="E337" s="8"/>
      <c r="F337" s="8"/>
      <c r="G337" s="8"/>
      <c r="H337" s="24"/>
      <c r="I337" s="7"/>
      <c r="J337" s="7"/>
      <c r="K337" s="7"/>
      <c r="L337" s="7"/>
    </row>
    <row r="338" spans="2:12" x14ac:dyDescent="0.2">
      <c r="B338" s="5"/>
      <c r="D338" s="6"/>
      <c r="E338" s="6"/>
      <c r="F338" s="6"/>
      <c r="G338" s="6"/>
      <c r="H338" s="23"/>
      <c r="I338" s="6"/>
      <c r="J338" s="6"/>
      <c r="K338" s="6"/>
      <c r="L338" s="6"/>
    </row>
    <row r="339" spans="2:12" x14ac:dyDescent="0.2">
      <c r="B339" s="7"/>
      <c r="C339" s="8"/>
      <c r="D339" s="8"/>
      <c r="E339" s="8"/>
      <c r="F339" s="8"/>
      <c r="G339" s="8"/>
      <c r="H339" s="24"/>
      <c r="I339" s="7"/>
      <c r="J339" s="7"/>
      <c r="K339" s="7"/>
      <c r="L339" s="7"/>
    </row>
    <row r="340" spans="2:12" x14ac:dyDescent="0.2">
      <c r="B340" s="5"/>
      <c r="D340" s="6"/>
      <c r="E340" s="6"/>
      <c r="F340" s="6"/>
      <c r="G340" s="6"/>
      <c r="H340" s="23"/>
      <c r="I340" s="6"/>
      <c r="J340" s="6"/>
      <c r="K340" s="6"/>
      <c r="L340" s="6"/>
    </row>
    <row r="341" spans="2:12" x14ac:dyDescent="0.2">
      <c r="B341" s="7"/>
      <c r="C341" s="8"/>
      <c r="D341" s="8"/>
      <c r="E341" s="8"/>
      <c r="F341" s="8"/>
      <c r="G341" s="8"/>
      <c r="H341" s="24"/>
      <c r="I341" s="7"/>
      <c r="J341" s="7"/>
      <c r="K341" s="7"/>
      <c r="L341" s="7"/>
    </row>
    <row r="342" spans="2:12" x14ac:dyDescent="0.2">
      <c r="B342" s="5"/>
      <c r="D342" s="6"/>
      <c r="E342" s="6"/>
      <c r="F342" s="6"/>
      <c r="G342" s="6"/>
      <c r="H342" s="23"/>
      <c r="I342" s="6"/>
      <c r="J342" s="6"/>
      <c r="K342" s="6"/>
      <c r="L342" s="6"/>
    </row>
    <row r="343" spans="2:12" x14ac:dyDescent="0.2">
      <c r="B343" s="7"/>
      <c r="C343" s="8"/>
      <c r="D343" s="8"/>
      <c r="E343" s="8"/>
      <c r="F343" s="8"/>
      <c r="G343" s="8"/>
      <c r="H343" s="24"/>
      <c r="I343" s="7"/>
      <c r="J343" s="7"/>
      <c r="K343" s="7"/>
      <c r="L343" s="7"/>
    </row>
    <row r="344" spans="2:12" x14ac:dyDescent="0.2">
      <c r="B344" s="5"/>
      <c r="D344" s="6"/>
      <c r="E344" s="6"/>
      <c r="F344" s="6"/>
      <c r="G344" s="6"/>
      <c r="H344" s="23"/>
      <c r="I344" s="6"/>
      <c r="J344" s="6"/>
      <c r="K344" s="6"/>
      <c r="L344" s="6"/>
    </row>
    <row r="345" spans="2:12" x14ac:dyDescent="0.2">
      <c r="B345" s="7"/>
      <c r="C345" s="8"/>
      <c r="D345" s="8"/>
      <c r="E345" s="8"/>
      <c r="F345" s="8"/>
      <c r="G345" s="8"/>
      <c r="H345" s="24"/>
      <c r="I345" s="7"/>
      <c r="J345" s="7"/>
      <c r="K345" s="7"/>
      <c r="L345" s="7"/>
    </row>
    <row r="346" spans="2:12" x14ac:dyDescent="0.2">
      <c r="B346" s="5"/>
      <c r="D346" s="6"/>
      <c r="E346" s="6"/>
      <c r="F346" s="6"/>
      <c r="G346" s="6"/>
      <c r="H346" s="23"/>
      <c r="I346" s="6"/>
      <c r="J346" s="6"/>
      <c r="K346" s="6"/>
      <c r="L346" s="6"/>
    </row>
    <row r="347" spans="2:12" x14ac:dyDescent="0.2">
      <c r="B347" s="7"/>
      <c r="C347" s="8"/>
      <c r="D347" s="8"/>
      <c r="E347" s="8"/>
      <c r="F347" s="8"/>
      <c r="G347" s="8"/>
      <c r="H347" s="24"/>
      <c r="I347" s="7"/>
      <c r="J347" s="7"/>
      <c r="K347" s="7"/>
      <c r="L347" s="7"/>
    </row>
    <row r="348" spans="2:12" x14ac:dyDescent="0.2">
      <c r="B348" s="5"/>
      <c r="D348" s="6"/>
      <c r="E348" s="6"/>
      <c r="F348" s="6"/>
      <c r="G348" s="6"/>
      <c r="H348" s="23"/>
      <c r="I348" s="6"/>
      <c r="J348" s="6"/>
      <c r="K348" s="6"/>
      <c r="L348" s="6"/>
    </row>
    <row r="349" spans="2:12" x14ac:dyDescent="0.2">
      <c r="B349" s="7"/>
      <c r="C349" s="8"/>
      <c r="D349" s="8"/>
      <c r="E349" s="8"/>
      <c r="F349" s="8"/>
      <c r="G349" s="8"/>
      <c r="H349" s="24"/>
      <c r="I349" s="7"/>
      <c r="J349" s="7"/>
      <c r="K349" s="7"/>
      <c r="L349" s="7"/>
    </row>
    <row r="350" spans="2:12" x14ac:dyDescent="0.2">
      <c r="B350" s="5"/>
      <c r="D350" s="6"/>
      <c r="E350" s="6"/>
      <c r="F350" s="6"/>
      <c r="G350" s="6"/>
      <c r="H350" s="23"/>
      <c r="I350" s="6"/>
      <c r="J350" s="6"/>
      <c r="K350" s="6"/>
      <c r="L350" s="6"/>
    </row>
    <row r="351" spans="2:12" x14ac:dyDescent="0.2">
      <c r="B351" s="7"/>
      <c r="C351" s="8"/>
      <c r="D351" s="8"/>
      <c r="E351" s="8"/>
      <c r="F351" s="8"/>
      <c r="G351" s="8"/>
      <c r="H351" s="24"/>
      <c r="I351" s="7"/>
      <c r="J351" s="7"/>
      <c r="K351" s="7"/>
      <c r="L351" s="7"/>
    </row>
    <row r="352" spans="2:12" x14ac:dyDescent="0.2">
      <c r="B352" s="5"/>
      <c r="D352" s="6"/>
      <c r="E352" s="6"/>
      <c r="F352" s="6"/>
      <c r="G352" s="6"/>
      <c r="H352" s="23"/>
      <c r="I352" s="6"/>
      <c r="J352" s="6"/>
      <c r="K352" s="6"/>
      <c r="L352" s="6"/>
    </row>
    <row r="353" spans="2:12" x14ac:dyDescent="0.2">
      <c r="B353" s="7"/>
      <c r="C353" s="8"/>
      <c r="D353" s="8"/>
      <c r="E353" s="8"/>
      <c r="F353" s="8"/>
      <c r="G353" s="8"/>
      <c r="H353" s="24"/>
      <c r="I353" s="7"/>
      <c r="J353" s="7"/>
      <c r="K353" s="7"/>
      <c r="L353" s="7"/>
    </row>
    <row r="354" spans="2:12" x14ac:dyDescent="0.2">
      <c r="B354" s="5"/>
      <c r="D354" s="6"/>
      <c r="E354" s="6"/>
      <c r="F354" s="6"/>
      <c r="G354" s="6"/>
      <c r="H354" s="23"/>
      <c r="I354" s="6"/>
      <c r="J354" s="6"/>
      <c r="K354" s="6"/>
      <c r="L354" s="6"/>
    </row>
    <row r="355" spans="2:12" x14ac:dyDescent="0.2">
      <c r="B355" s="7"/>
      <c r="C355" s="8"/>
      <c r="D355" s="8"/>
      <c r="E355" s="8"/>
      <c r="F355" s="8"/>
      <c r="G355" s="8"/>
      <c r="H355" s="24"/>
      <c r="I355" s="7"/>
      <c r="J355" s="7"/>
      <c r="K355" s="7"/>
      <c r="L355" s="7"/>
    </row>
    <row r="356" spans="2:12" x14ac:dyDescent="0.2">
      <c r="B356" s="5"/>
      <c r="D356" s="6"/>
      <c r="E356" s="6"/>
      <c r="F356" s="6"/>
      <c r="G356" s="6"/>
      <c r="H356" s="23"/>
      <c r="I356" s="6"/>
      <c r="J356" s="6"/>
      <c r="K356" s="6"/>
      <c r="L356" s="6"/>
    </row>
    <row r="357" spans="2:12" x14ac:dyDescent="0.2">
      <c r="B357" s="7"/>
      <c r="C357" s="8"/>
      <c r="D357" s="8"/>
      <c r="E357" s="8"/>
      <c r="F357" s="8"/>
      <c r="G357" s="8"/>
      <c r="H357" s="24"/>
      <c r="I357" s="7"/>
      <c r="J357" s="7"/>
      <c r="K357" s="7"/>
      <c r="L357" s="7"/>
    </row>
    <row r="358" spans="2:12" x14ac:dyDescent="0.2">
      <c r="B358" s="5"/>
      <c r="D358" s="6"/>
      <c r="E358" s="6"/>
      <c r="F358" s="6"/>
      <c r="G358" s="6"/>
      <c r="H358" s="23"/>
      <c r="I358" s="6"/>
      <c r="J358" s="6"/>
      <c r="K358" s="6"/>
      <c r="L358" s="6"/>
    </row>
    <row r="359" spans="2:12" x14ac:dyDescent="0.2">
      <c r="B359" s="7"/>
      <c r="C359" s="8"/>
      <c r="D359" s="8"/>
      <c r="E359" s="8"/>
      <c r="F359" s="8"/>
      <c r="G359" s="8"/>
      <c r="H359" s="24"/>
      <c r="I359" s="7"/>
      <c r="J359" s="7"/>
      <c r="K359" s="7"/>
      <c r="L359" s="7"/>
    </row>
    <row r="360" spans="2:12" x14ac:dyDescent="0.2">
      <c r="B360" s="5"/>
      <c r="D360" s="6"/>
      <c r="E360" s="6"/>
      <c r="F360" s="6"/>
      <c r="G360" s="6"/>
      <c r="H360" s="23"/>
      <c r="I360" s="6"/>
      <c r="J360" s="6"/>
      <c r="K360" s="6"/>
      <c r="L360" s="6"/>
    </row>
    <row r="361" spans="2:12" x14ac:dyDescent="0.2">
      <c r="B361" s="7"/>
      <c r="C361" s="8"/>
      <c r="D361" s="8"/>
      <c r="E361" s="8"/>
      <c r="F361" s="8"/>
      <c r="G361" s="8"/>
      <c r="H361" s="24"/>
      <c r="I361" s="7"/>
      <c r="J361" s="7"/>
      <c r="K361" s="7"/>
      <c r="L361" s="7"/>
    </row>
    <row r="362" spans="2:12" x14ac:dyDescent="0.2">
      <c r="B362" s="5"/>
      <c r="D362" s="6"/>
      <c r="E362" s="6"/>
      <c r="F362" s="6"/>
      <c r="G362" s="6"/>
      <c r="H362" s="23"/>
      <c r="I362" s="6"/>
      <c r="J362" s="6"/>
      <c r="K362" s="6"/>
      <c r="L362" s="6"/>
    </row>
    <row r="363" spans="2:12" x14ac:dyDescent="0.2">
      <c r="B363" s="7"/>
      <c r="C363" s="8"/>
      <c r="D363" s="8"/>
      <c r="E363" s="8"/>
      <c r="F363" s="8"/>
      <c r="G363" s="8"/>
      <c r="H363" s="24"/>
      <c r="I363" s="7"/>
      <c r="J363" s="7"/>
      <c r="K363" s="7"/>
      <c r="L363" s="7"/>
    </row>
    <row r="364" spans="2:12" x14ac:dyDescent="0.2">
      <c r="B364" s="5"/>
      <c r="D364" s="6"/>
      <c r="E364" s="6"/>
      <c r="F364" s="6"/>
      <c r="G364" s="6"/>
      <c r="H364" s="23"/>
      <c r="I364" s="6"/>
      <c r="J364" s="6"/>
      <c r="K364" s="6"/>
      <c r="L364" s="6"/>
    </row>
    <row r="365" spans="2:12" x14ac:dyDescent="0.2">
      <c r="B365" s="7"/>
      <c r="C365" s="8"/>
      <c r="D365" s="8"/>
      <c r="E365" s="8"/>
      <c r="F365" s="8"/>
      <c r="G365" s="8"/>
      <c r="H365" s="24"/>
      <c r="I365" s="7"/>
      <c r="J365" s="7"/>
      <c r="K365" s="7"/>
      <c r="L365" s="7"/>
    </row>
    <row r="366" spans="2:12" x14ac:dyDescent="0.2">
      <c r="B366" s="5"/>
      <c r="D366" s="6"/>
      <c r="E366" s="6"/>
      <c r="F366" s="6"/>
      <c r="G366" s="6"/>
      <c r="H366" s="23"/>
      <c r="I366" s="6"/>
      <c r="J366" s="6"/>
      <c r="K366" s="6"/>
      <c r="L366" s="6"/>
    </row>
  </sheetData>
  <autoFilter ref="B3:I217" xr:uid="{7F9DAC04-DDED-4836-A93C-1F20BB640657}"/>
  <mergeCells count="2">
    <mergeCell ref="B1:I1"/>
    <mergeCell ref="N4:X4"/>
  </mergeCells>
  <pageMargins left="0.7" right="0.7" top="0.75" bottom="0.75" header="0.3" footer="0.3"/>
  <pageSetup scale="78" fitToHeight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Award</vt:lpstr>
      <vt:lpstr>Snapshot OCT 7, 2020</vt:lpstr>
      <vt:lpstr>Snapshot OCT 2, 2020</vt:lpstr>
      <vt:lpstr>Award!Print_Area</vt:lpstr>
      <vt:lpstr>'Snapshot OCT 2, 2020'!Print_Area</vt:lpstr>
      <vt:lpstr>'Snapshot OCT 7,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Peck, Jennifer</dc:creator>
  <cp:lastModifiedBy>Daniel Sebastianelli</cp:lastModifiedBy>
  <cp:lastPrinted>2020-10-07T18:06:01Z</cp:lastPrinted>
  <dcterms:created xsi:type="dcterms:W3CDTF">2020-07-31T15:50:13Z</dcterms:created>
  <dcterms:modified xsi:type="dcterms:W3CDTF">2020-10-08T22:26:17Z</dcterms:modified>
</cp:coreProperties>
</file>